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720" windowHeight="7320" firstSheet="1" activeTab="3"/>
  </bookViews>
  <sheets>
    <sheet name="Cvičenie" sheetId="1" r:id="rId1"/>
    <sheet name="Vysvedčenie" sheetId="2" r:id="rId2"/>
    <sheet name="Odovzdávajúci list" sheetId="3" r:id="rId3"/>
    <sheet name="Predloh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P.Šepík</author>
  </authors>
  <commentList>
    <comment ref="A21" authorId="0">
      <text>
        <r>
          <rPr>
            <b/>
            <sz val="8"/>
            <rFont val="Tahoma"/>
            <family val="0"/>
          </rPr>
          <t>P.Šepík: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<sst xmlns="http://schemas.openxmlformats.org/spreadsheetml/2006/main" count="136" uniqueCount="75">
  <si>
    <t>_______________________</t>
  </si>
  <si>
    <t>Auermann Nadja</t>
  </si>
  <si>
    <t>Caesar Julius</t>
  </si>
  <si>
    <t>Däumling Gottfried</t>
  </si>
  <si>
    <t>Duck Dagobert</t>
  </si>
  <si>
    <t>Gorbatschow Michail</t>
  </si>
  <si>
    <t>Buchf.</t>
  </si>
  <si>
    <t>Rech.</t>
  </si>
  <si>
    <t>Integr.</t>
  </si>
  <si>
    <t>S1</t>
  </si>
  <si>
    <t>S2</t>
  </si>
  <si>
    <t>S3</t>
  </si>
  <si>
    <t>S4</t>
  </si>
  <si>
    <t>T1</t>
  </si>
  <si>
    <t>T2</t>
  </si>
  <si>
    <t>T3</t>
  </si>
  <si>
    <t>T4</t>
  </si>
  <si>
    <t>T5</t>
  </si>
  <si>
    <t>M1</t>
  </si>
  <si>
    <t>M2</t>
  </si>
  <si>
    <t>M3</t>
  </si>
  <si>
    <t>M4</t>
  </si>
  <si>
    <t>DSA</t>
  </si>
  <si>
    <t>DSTM</t>
  </si>
  <si>
    <t>UB</t>
  </si>
  <si>
    <t>Dr.-Ganajova-Gymnasium, Kosice</t>
  </si>
  <si>
    <t>Kires Marian</t>
  </si>
  <si>
    <t>Györyova Hanna</t>
  </si>
  <si>
    <t>Huber Alois</t>
  </si>
  <si>
    <t>Ohlmeier Marika</t>
  </si>
  <si>
    <t>Dorf Mario</t>
  </si>
  <si>
    <t>Z</t>
  </si>
  <si>
    <t>dM</t>
  </si>
  <si>
    <t>dS</t>
  </si>
  <si>
    <t>dZ</t>
  </si>
  <si>
    <t>Prehľad známok</t>
  </si>
  <si>
    <t>Chémia</t>
  </si>
  <si>
    <t>Trieda 11a</t>
  </si>
  <si>
    <t>Školský rok 2000/2001</t>
  </si>
  <si>
    <t>počet žiakov:</t>
  </si>
  <si>
    <t>Škola</t>
  </si>
  <si>
    <t>Významnosť:</t>
  </si>
  <si>
    <t>k</t>
  </si>
  <si>
    <t>priemer</t>
  </si>
  <si>
    <t>MENO</t>
  </si>
  <si>
    <t>č.</t>
  </si>
  <si>
    <t>Známky</t>
  </si>
  <si>
    <t xml:space="preserve">Odovzdávajúci list </t>
  </si>
  <si>
    <t>Známka 1</t>
  </si>
  <si>
    <t>Známka 2</t>
  </si>
  <si>
    <t>Známka 3</t>
  </si>
  <si>
    <t>Známka 4</t>
  </si>
  <si>
    <t>Známka 5</t>
  </si>
  <si>
    <t>Známka 6</t>
  </si>
  <si>
    <t>Počet:</t>
  </si>
  <si>
    <t>prítomných:</t>
  </si>
  <si>
    <t>Odovzdávajúci list, úloha bez prípravy</t>
  </si>
  <si>
    <t>Číslo úlohy:</t>
  </si>
  <si>
    <t>Odbor:</t>
  </si>
  <si>
    <t>Chýbajúce práce:</t>
  </si>
  <si>
    <t>do</t>
  </si>
  <si>
    <t>Priemer</t>
  </si>
  <si>
    <t>vrátené na:</t>
  </si>
  <si>
    <t>dané na:</t>
  </si>
  <si>
    <t>Podpis: ___________________________________</t>
  </si>
  <si>
    <t>Počet žiakov</t>
  </si>
  <si>
    <t>Priemer známok</t>
  </si>
  <si>
    <t>suma známok</t>
  </si>
  <si>
    <t>Návod známok:</t>
  </si>
  <si>
    <t>Suma:</t>
  </si>
  <si>
    <t xml:space="preserve">   Najvyššia chyba</t>
  </si>
  <si>
    <t>Stupne známok:</t>
  </si>
  <si>
    <t>Počet žiakov v triede:</t>
  </si>
  <si>
    <t>Zapísané v zozname známok:</t>
  </si>
  <si>
    <t>Výsledok práce: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</si>
</sst>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General_)"/>
    <numFmt numFmtId="181" formatCode="dd\-mmm\-yy_)"/>
    <numFmt numFmtId="182" formatCode="0.000_)"/>
    <numFmt numFmtId="183" formatCode="0.00_)"/>
    <numFmt numFmtId="184" formatCode="0_)"/>
    <numFmt numFmtId="185" formatCode="0.000"/>
    <numFmt numFmtId="186" formatCode="0.0"/>
  </numFmts>
  <fonts count="2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20"/>
      <color indexed="37"/>
      <name val="Arial"/>
      <family val="2"/>
    </font>
    <font>
      <b/>
      <i/>
      <sz val="10"/>
      <color indexed="37"/>
      <name val="Arial"/>
      <family val="2"/>
    </font>
    <font>
      <sz val="10"/>
      <color indexed="37"/>
      <name val="Arial"/>
      <family val="2"/>
    </font>
    <font>
      <sz val="20"/>
      <color indexed="37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i/>
      <sz val="20"/>
      <color indexed="5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20"/>
      <color indexed="56"/>
      <name val="Arial"/>
      <family val="2"/>
    </font>
    <font>
      <b/>
      <i/>
      <sz val="24"/>
      <color indexed="5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180" fontId="0" fillId="0" borderId="0" xfId="0" applyAlignment="1">
      <alignment/>
    </xf>
    <xf numFmtId="180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left"/>
      <protection/>
    </xf>
    <xf numFmtId="180" fontId="0" fillId="0" borderId="0" xfId="0" applyNumberFormat="1" applyFont="1" applyAlignment="1" applyProtection="1">
      <alignment/>
      <protection/>
    </xf>
    <xf numFmtId="180" fontId="7" fillId="0" borderId="0" xfId="0" applyFont="1" applyAlignment="1">
      <alignment/>
    </xf>
    <xf numFmtId="180" fontId="0" fillId="0" borderId="0" xfId="0" applyFont="1" applyAlignment="1">
      <alignment/>
    </xf>
    <xf numFmtId="180" fontId="0" fillId="2" borderId="0" xfId="0" applyFill="1" applyAlignment="1">
      <alignment/>
    </xf>
    <xf numFmtId="183" fontId="0" fillId="0" borderId="0" xfId="0" applyNumberFormat="1" applyAlignment="1">
      <alignment/>
    </xf>
    <xf numFmtId="180" fontId="0" fillId="0" borderId="0" xfId="0" applyBorder="1" applyAlignment="1">
      <alignment/>
    </xf>
    <xf numFmtId="180" fontId="0" fillId="0" borderId="0" xfId="0" applyNumberFormat="1" applyAlignment="1" applyProtection="1">
      <alignment horizontal="center"/>
      <protection/>
    </xf>
    <xf numFmtId="180" fontId="6" fillId="0" borderId="0" xfId="0" applyFont="1" applyAlignment="1">
      <alignment/>
    </xf>
    <xf numFmtId="180" fontId="8" fillId="0" borderId="0" xfId="0" applyFont="1" applyAlignment="1">
      <alignment/>
    </xf>
    <xf numFmtId="180" fontId="0" fillId="2" borderId="0" xfId="0" applyNumberFormat="1" applyFill="1" applyAlignment="1" applyProtection="1">
      <alignment horizontal="center"/>
      <protection/>
    </xf>
    <xf numFmtId="180" fontId="0" fillId="0" borderId="0" xfId="0" applyAlignment="1">
      <alignment horizontal="center"/>
    </xf>
    <xf numFmtId="183" fontId="0" fillId="0" borderId="0" xfId="0" applyNumberFormat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center"/>
      <protection/>
    </xf>
    <xf numFmtId="180" fontId="0" fillId="3" borderId="0" xfId="0" applyNumberFormat="1" applyFill="1" applyAlignment="1" applyProtection="1">
      <alignment/>
      <protection/>
    </xf>
    <xf numFmtId="180" fontId="0" fillId="0" borderId="0" xfId="0" applyFill="1" applyAlignment="1">
      <alignment/>
    </xf>
    <xf numFmtId="180" fontId="0" fillId="4" borderId="0" xfId="0" applyFill="1" applyAlignment="1">
      <alignment/>
    </xf>
    <xf numFmtId="183" fontId="0" fillId="0" borderId="0" xfId="0" applyNumberFormat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/>
    </xf>
    <xf numFmtId="180" fontId="9" fillId="0" borderId="0" xfId="0" applyNumberFormat="1" applyFont="1" applyAlignment="1" applyProtection="1">
      <alignment horizontal="left"/>
      <protection/>
    </xf>
    <xf numFmtId="180" fontId="10" fillId="5" borderId="0" xfId="0" applyNumberFormat="1" applyFont="1" applyFill="1" applyAlignment="1" applyProtection="1">
      <alignment/>
      <protection/>
    </xf>
    <xf numFmtId="180" fontId="11" fillId="5" borderId="0" xfId="0" applyNumberFormat="1" applyFont="1" applyFill="1" applyAlignment="1" applyProtection="1">
      <alignment/>
      <protection/>
    </xf>
    <xf numFmtId="180" fontId="11" fillId="5" borderId="0" xfId="0" applyFont="1" applyFill="1" applyAlignment="1">
      <alignment/>
    </xf>
    <xf numFmtId="180" fontId="12" fillId="5" borderId="0" xfId="0" applyFont="1" applyFill="1" applyAlignment="1">
      <alignment/>
    </xf>
    <xf numFmtId="180" fontId="10" fillId="0" borderId="0" xfId="0" applyNumberFormat="1" applyFont="1" applyAlignment="1" applyProtection="1">
      <alignment horizontal="left"/>
      <protection/>
    </xf>
    <xf numFmtId="180" fontId="10" fillId="0" borderId="0" xfId="0" applyFont="1" applyAlignment="1">
      <alignment/>
    </xf>
    <xf numFmtId="180" fontId="11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Alignment="1">
      <alignment/>
    </xf>
    <xf numFmtId="180" fontId="0" fillId="0" borderId="0" xfId="0" applyFont="1" applyAlignment="1">
      <alignment/>
    </xf>
    <xf numFmtId="183" fontId="14" fillId="5" borderId="0" xfId="0" applyNumberFormat="1" applyFont="1" applyFill="1" applyAlignment="1" applyProtection="1">
      <alignment/>
      <protection/>
    </xf>
    <xf numFmtId="180" fontId="15" fillId="0" borderId="0" xfId="0" applyFont="1" applyAlignment="1">
      <alignment/>
    </xf>
    <xf numFmtId="180" fontId="15" fillId="0" borderId="0" xfId="0" applyFont="1" applyAlignment="1">
      <alignment horizontal="center"/>
    </xf>
    <xf numFmtId="2" fontId="16" fillId="5" borderId="0" xfId="0" applyNumberFormat="1" applyFont="1" applyFill="1" applyAlignment="1">
      <alignment/>
    </xf>
    <xf numFmtId="180" fontId="0" fillId="6" borderId="0" xfId="0" applyFill="1" applyAlignment="1">
      <alignment/>
    </xf>
    <xf numFmtId="180" fontId="0" fillId="6" borderId="0" xfId="0" applyNumberFormat="1" applyFill="1" applyAlignment="1" applyProtection="1">
      <alignment horizontal="center"/>
      <protection/>
    </xf>
    <xf numFmtId="180" fontId="17" fillId="5" borderId="0" xfId="0" applyNumberFormat="1" applyFont="1" applyFill="1" applyAlignment="1" applyProtection="1">
      <alignment horizontal="left"/>
      <protection/>
    </xf>
    <xf numFmtId="180" fontId="18" fillId="0" borderId="0" xfId="0" applyNumberFormat="1" applyFont="1" applyAlignment="1" applyProtection="1">
      <alignment horizontal="left"/>
      <protection/>
    </xf>
    <xf numFmtId="180" fontId="18" fillId="0" borderId="0" xfId="0" applyFont="1" applyAlignment="1">
      <alignment/>
    </xf>
    <xf numFmtId="180" fontId="19" fillId="0" borderId="0" xfId="0" applyFont="1" applyAlignment="1">
      <alignment/>
    </xf>
    <xf numFmtId="182" fontId="19" fillId="0" borderId="0" xfId="0" applyNumberFormat="1" applyFont="1" applyAlignment="1" applyProtection="1">
      <alignment/>
      <protection/>
    </xf>
    <xf numFmtId="180" fontId="1" fillId="0" borderId="0" xfId="0" applyFont="1" applyAlignment="1">
      <alignment/>
    </xf>
    <xf numFmtId="180" fontId="20" fillId="0" borderId="0" xfId="0" applyFont="1" applyAlignment="1">
      <alignment/>
    </xf>
    <xf numFmtId="180" fontId="0" fillId="7" borderId="0" xfId="0" applyNumberFormat="1" applyFill="1" applyAlignment="1" applyProtection="1">
      <alignment/>
      <protection/>
    </xf>
    <xf numFmtId="180" fontId="1" fillId="0" borderId="0" xfId="0" applyFont="1" applyAlignment="1">
      <alignment horizontal="center"/>
    </xf>
    <xf numFmtId="180" fontId="0" fillId="2" borderId="0" xfId="0" applyNumberFormat="1" applyFill="1" applyAlignment="1" applyProtection="1">
      <alignment horizontal="left"/>
      <protection/>
    </xf>
    <xf numFmtId="182" fontId="0" fillId="2" borderId="0" xfId="0" applyNumberFormat="1" applyFill="1" applyAlignment="1" applyProtection="1">
      <alignment horizontal="center"/>
      <protection/>
    </xf>
    <xf numFmtId="180" fontId="0" fillId="2" borderId="0" xfId="0" applyFill="1" applyAlignment="1">
      <alignment horizontal="center"/>
    </xf>
    <xf numFmtId="180" fontId="0" fillId="0" borderId="0" xfId="0" applyAlignment="1">
      <alignment horizontal="right"/>
    </xf>
    <xf numFmtId="2" fontId="0" fillId="0" borderId="0" xfId="0" applyNumberFormat="1" applyAlignment="1">
      <alignment/>
    </xf>
    <xf numFmtId="180" fontId="20" fillId="0" borderId="0" xfId="0" applyFont="1" applyAlignment="1">
      <alignment horizontal="center"/>
    </xf>
    <xf numFmtId="180" fontId="19" fillId="0" borderId="0" xfId="0" applyFont="1" applyAlignment="1">
      <alignment horizontal="center"/>
    </xf>
    <xf numFmtId="180" fontId="1" fillId="2" borderId="0" xfId="0" applyFont="1" applyFill="1" applyAlignment="1">
      <alignment horizontal="center"/>
    </xf>
    <xf numFmtId="180" fontId="21" fillId="0" borderId="0" xfId="0" applyFont="1" applyAlignment="1">
      <alignment/>
    </xf>
    <xf numFmtId="180" fontId="0" fillId="0" borderId="0" xfId="0" applyFill="1" applyAlignment="1">
      <alignment horizontal="left"/>
    </xf>
    <xf numFmtId="18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Aktuálna práca
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875"/>
          <c:y val="0.131"/>
          <c:w val="0.883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val>
            <c:numRef>
              <c:f>'Odovzdávajúci list'!$D$46:$D$51</c:f>
              <c:numCache/>
            </c:numRef>
          </c:val>
          <c:shape val="box"/>
        </c:ser>
        <c:gapDepth val="0"/>
        <c:shape val="box"/>
        <c:axId val="31212736"/>
        <c:axId val="12479169"/>
      </c:bar3DChart>
      <c:cat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Stupne známok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479169"/>
        <c:crosses val="autoZero"/>
        <c:auto val="0"/>
        <c:lblOffset val="100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Počet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1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85725</xdr:rowOff>
    </xdr:from>
    <xdr:to>
      <xdr:col>11</xdr:col>
      <xdr:colOff>66675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923925"/>
          <a:ext cx="111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95250</xdr:rowOff>
    </xdr:from>
    <xdr:to>
      <xdr:col>2</xdr:col>
      <xdr:colOff>209550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800100" y="9334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76200</xdr:rowOff>
    </xdr:from>
    <xdr:to>
      <xdr:col>19</xdr:col>
      <xdr:colOff>695325</xdr:colOff>
      <xdr:row>3</xdr:row>
      <xdr:rowOff>76200</xdr:rowOff>
    </xdr:to>
    <xdr:sp>
      <xdr:nvSpPr>
        <xdr:cNvPr id="3" name="Line 3"/>
        <xdr:cNvSpPr>
          <a:spLocks/>
        </xdr:cNvSpPr>
      </xdr:nvSpPr>
      <xdr:spPr>
        <a:xfrm>
          <a:off x="38100" y="752475"/>
          <a:ext cx="860107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76200</xdr:rowOff>
    </xdr:from>
    <xdr:to>
      <xdr:col>19</xdr:col>
      <xdr:colOff>723900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9525" y="1400175"/>
          <a:ext cx="865822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22</xdr:col>
      <xdr:colOff>9525</xdr:colOff>
      <xdr:row>18</xdr:row>
      <xdr:rowOff>85725</xdr:rowOff>
    </xdr:to>
    <xdr:sp>
      <xdr:nvSpPr>
        <xdr:cNvPr id="5" name="Line 5"/>
        <xdr:cNvSpPr>
          <a:spLocks/>
        </xdr:cNvSpPr>
      </xdr:nvSpPr>
      <xdr:spPr>
        <a:xfrm>
          <a:off x="9525" y="3181350"/>
          <a:ext cx="10229850" cy="9525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76200</xdr:rowOff>
    </xdr:from>
    <xdr:to>
      <xdr:col>22</xdr:col>
      <xdr:colOff>0</xdr:colOff>
      <xdr:row>21</xdr:row>
      <xdr:rowOff>76200</xdr:rowOff>
    </xdr:to>
    <xdr:sp>
      <xdr:nvSpPr>
        <xdr:cNvPr id="6" name="Line 6"/>
        <xdr:cNvSpPr>
          <a:spLocks/>
        </xdr:cNvSpPr>
      </xdr:nvSpPr>
      <xdr:spPr>
        <a:xfrm>
          <a:off x="9525" y="3667125"/>
          <a:ext cx="10220325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43</xdr:row>
      <xdr:rowOff>85725</xdr:rowOff>
    </xdr:from>
    <xdr:to>
      <xdr:col>10</xdr:col>
      <xdr:colOff>314325</xdr:colOff>
      <xdr:row>43</xdr:row>
      <xdr:rowOff>85725</xdr:rowOff>
    </xdr:to>
    <xdr:sp>
      <xdr:nvSpPr>
        <xdr:cNvPr id="1" name="Line 2"/>
        <xdr:cNvSpPr>
          <a:spLocks/>
        </xdr:cNvSpPr>
      </xdr:nvSpPr>
      <xdr:spPr>
        <a:xfrm>
          <a:off x="5143500" y="72104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52</xdr:row>
      <xdr:rowOff>104775</xdr:rowOff>
    </xdr:from>
    <xdr:to>
      <xdr:col>9</xdr:col>
      <xdr:colOff>419100</xdr:colOff>
      <xdr:row>52</xdr:row>
      <xdr:rowOff>104775</xdr:rowOff>
    </xdr:to>
    <xdr:sp>
      <xdr:nvSpPr>
        <xdr:cNvPr id="2" name="Line 3"/>
        <xdr:cNvSpPr>
          <a:spLocks/>
        </xdr:cNvSpPr>
      </xdr:nvSpPr>
      <xdr:spPr>
        <a:xfrm>
          <a:off x="4038600" y="868680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53</xdr:row>
      <xdr:rowOff>85725</xdr:rowOff>
    </xdr:from>
    <xdr:to>
      <xdr:col>9</xdr:col>
      <xdr:colOff>419100</xdr:colOff>
      <xdr:row>53</xdr:row>
      <xdr:rowOff>85725</xdr:rowOff>
    </xdr:to>
    <xdr:sp>
      <xdr:nvSpPr>
        <xdr:cNvPr id="3" name="Line 4"/>
        <xdr:cNvSpPr>
          <a:spLocks/>
        </xdr:cNvSpPr>
      </xdr:nvSpPr>
      <xdr:spPr>
        <a:xfrm>
          <a:off x="4048125" y="882967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85725</xdr:rowOff>
    </xdr:from>
    <xdr:to>
      <xdr:col>18</xdr:col>
      <xdr:colOff>0</xdr:colOff>
      <xdr:row>4</xdr:row>
      <xdr:rowOff>85725</xdr:rowOff>
    </xdr:to>
    <xdr:sp>
      <xdr:nvSpPr>
        <xdr:cNvPr id="4" name="Line 5"/>
        <xdr:cNvSpPr>
          <a:spLocks/>
        </xdr:cNvSpPr>
      </xdr:nvSpPr>
      <xdr:spPr>
        <a:xfrm>
          <a:off x="9525" y="895350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17</xdr:col>
      <xdr:colOff>371475</xdr:colOff>
      <xdr:row>6</xdr:row>
      <xdr:rowOff>123825</xdr:rowOff>
    </xdr:to>
    <xdr:sp>
      <xdr:nvSpPr>
        <xdr:cNvPr id="5" name="Line 6"/>
        <xdr:cNvSpPr>
          <a:spLocks/>
        </xdr:cNvSpPr>
      </xdr:nvSpPr>
      <xdr:spPr>
        <a:xfrm flipV="1">
          <a:off x="0" y="1247775"/>
          <a:ext cx="8267700" cy="9525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85725</xdr:rowOff>
    </xdr:from>
    <xdr:to>
      <xdr:col>18</xdr:col>
      <xdr:colOff>0</xdr:colOff>
      <xdr:row>44</xdr:row>
      <xdr:rowOff>85725</xdr:rowOff>
    </xdr:to>
    <xdr:sp>
      <xdr:nvSpPr>
        <xdr:cNvPr id="6" name="Line 7"/>
        <xdr:cNvSpPr>
          <a:spLocks/>
        </xdr:cNvSpPr>
      </xdr:nvSpPr>
      <xdr:spPr>
        <a:xfrm>
          <a:off x="9525" y="7372350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76200</xdr:rowOff>
    </xdr:from>
    <xdr:to>
      <xdr:col>18</xdr:col>
      <xdr:colOff>0</xdr:colOff>
      <xdr:row>51</xdr:row>
      <xdr:rowOff>76200</xdr:rowOff>
    </xdr:to>
    <xdr:sp>
      <xdr:nvSpPr>
        <xdr:cNvPr id="7" name="Line 8"/>
        <xdr:cNvSpPr>
          <a:spLocks/>
        </xdr:cNvSpPr>
      </xdr:nvSpPr>
      <xdr:spPr>
        <a:xfrm>
          <a:off x="9525" y="8496300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76200</xdr:rowOff>
    </xdr:from>
    <xdr:to>
      <xdr:col>17</xdr:col>
      <xdr:colOff>381000</xdr:colOff>
      <xdr:row>54</xdr:row>
      <xdr:rowOff>76200</xdr:rowOff>
    </xdr:to>
    <xdr:sp>
      <xdr:nvSpPr>
        <xdr:cNvPr id="8" name="Line 9"/>
        <xdr:cNvSpPr>
          <a:spLocks/>
        </xdr:cNvSpPr>
      </xdr:nvSpPr>
      <xdr:spPr>
        <a:xfrm>
          <a:off x="9525" y="8982075"/>
          <a:ext cx="8267700" cy="0"/>
        </a:xfrm>
        <a:prstGeom prst="line">
          <a:avLst/>
        </a:prstGeom>
        <a:solidFill>
          <a:srgbClr val="FFFFFF"/>
        </a:solidFill>
        <a:ln w="1714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114300</xdr:rowOff>
    </xdr:from>
    <xdr:to>
      <xdr:col>17</xdr:col>
      <xdr:colOff>371475</xdr:colOff>
      <xdr:row>39</xdr:row>
      <xdr:rowOff>85725</xdr:rowOff>
    </xdr:to>
    <xdr:graphicFrame>
      <xdr:nvGraphicFramePr>
        <xdr:cNvPr id="9" name="Chart 10"/>
        <xdr:cNvGraphicFramePr/>
      </xdr:nvGraphicFramePr>
      <xdr:xfrm>
        <a:off x="3314700" y="3838575"/>
        <a:ext cx="4953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8</xdr:col>
      <xdr:colOff>0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>
          <a:off x="3933825" y="6315075"/>
          <a:ext cx="0" cy="3695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44</xdr:row>
      <xdr:rowOff>9525</xdr:rowOff>
    </xdr:to>
    <xdr:sp>
      <xdr:nvSpPr>
        <xdr:cNvPr id="2" name="Line 2"/>
        <xdr:cNvSpPr>
          <a:spLocks/>
        </xdr:cNvSpPr>
      </xdr:nvSpPr>
      <xdr:spPr>
        <a:xfrm>
          <a:off x="333375" y="6315075"/>
          <a:ext cx="0" cy="3667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30</xdr:row>
      <xdr:rowOff>76200</xdr:rowOff>
    </xdr:from>
    <xdr:to>
      <xdr:col>3</xdr:col>
      <xdr:colOff>504825</xdr:colOff>
      <xdr:row>46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866900" y="6848475"/>
          <a:ext cx="0" cy="3686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76200</xdr:rowOff>
    </xdr:from>
    <xdr:to>
      <xdr:col>8</xdr:col>
      <xdr:colOff>0</xdr:colOff>
      <xdr:row>30</xdr:row>
      <xdr:rowOff>76200</xdr:rowOff>
    </xdr:to>
    <xdr:sp>
      <xdr:nvSpPr>
        <xdr:cNvPr id="4" name="Line 4"/>
        <xdr:cNvSpPr>
          <a:spLocks/>
        </xdr:cNvSpPr>
      </xdr:nvSpPr>
      <xdr:spPr>
        <a:xfrm>
          <a:off x="333375" y="68484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5" name="Line 5"/>
        <xdr:cNvSpPr>
          <a:spLocks/>
        </xdr:cNvSpPr>
      </xdr:nvSpPr>
      <xdr:spPr>
        <a:xfrm>
          <a:off x="333375" y="73152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85725</xdr:rowOff>
    </xdr:from>
    <xdr:to>
      <xdr:col>8</xdr:col>
      <xdr:colOff>0</xdr:colOff>
      <xdr:row>34</xdr:row>
      <xdr:rowOff>85725</xdr:rowOff>
    </xdr:to>
    <xdr:sp>
      <xdr:nvSpPr>
        <xdr:cNvPr id="6" name="Line 6"/>
        <xdr:cNvSpPr>
          <a:spLocks/>
        </xdr:cNvSpPr>
      </xdr:nvSpPr>
      <xdr:spPr>
        <a:xfrm>
          <a:off x="333375" y="77724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8</xdr:col>
      <xdr:colOff>9525</xdr:colOff>
      <xdr:row>38</xdr:row>
      <xdr:rowOff>85725</xdr:rowOff>
    </xdr:to>
    <xdr:sp>
      <xdr:nvSpPr>
        <xdr:cNvPr id="7" name="Line 7"/>
        <xdr:cNvSpPr>
          <a:spLocks/>
        </xdr:cNvSpPr>
      </xdr:nvSpPr>
      <xdr:spPr>
        <a:xfrm>
          <a:off x="333375" y="8686800"/>
          <a:ext cx="360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8</xdr:col>
      <xdr:colOff>0</xdr:colOff>
      <xdr:row>40</xdr:row>
      <xdr:rowOff>85725</xdr:rowOff>
    </xdr:to>
    <xdr:sp>
      <xdr:nvSpPr>
        <xdr:cNvPr id="8" name="Line 8"/>
        <xdr:cNvSpPr>
          <a:spLocks/>
        </xdr:cNvSpPr>
      </xdr:nvSpPr>
      <xdr:spPr>
        <a:xfrm>
          <a:off x="333375" y="91440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85725</xdr:rowOff>
    </xdr:from>
    <xdr:to>
      <xdr:col>8</xdr:col>
      <xdr:colOff>0</xdr:colOff>
      <xdr:row>42</xdr:row>
      <xdr:rowOff>85725</xdr:rowOff>
    </xdr:to>
    <xdr:sp>
      <xdr:nvSpPr>
        <xdr:cNvPr id="9" name="Line 9"/>
        <xdr:cNvSpPr>
          <a:spLocks/>
        </xdr:cNvSpPr>
      </xdr:nvSpPr>
      <xdr:spPr>
        <a:xfrm>
          <a:off x="333375" y="96012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7</xdr:col>
      <xdr:colOff>495300</xdr:colOff>
      <xdr:row>36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33375" y="8229600"/>
          <a:ext cx="358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8</xdr:col>
      <xdr:colOff>0</xdr:colOff>
      <xdr:row>28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33375" y="6324600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228600</xdr:rowOff>
    </xdr:from>
    <xdr:to>
      <xdr:col>8</xdr:col>
      <xdr:colOff>0</xdr:colOff>
      <xdr:row>43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333375" y="99726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31</xdr:row>
      <xdr:rowOff>133350</xdr:rowOff>
    </xdr:from>
    <xdr:to>
      <xdr:col>3</xdr:col>
      <xdr:colOff>438150</xdr:colOff>
      <xdr:row>31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228725" y="71342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133350</xdr:rowOff>
    </xdr:from>
    <xdr:to>
      <xdr:col>3</xdr:col>
      <xdr:colOff>428625</xdr:colOff>
      <xdr:row>41</xdr:row>
      <xdr:rowOff>133350</xdr:rowOff>
    </xdr:to>
    <xdr:sp>
      <xdr:nvSpPr>
        <xdr:cNvPr id="14" name="Line 18"/>
        <xdr:cNvSpPr>
          <a:spLocks/>
        </xdr:cNvSpPr>
      </xdr:nvSpPr>
      <xdr:spPr>
        <a:xfrm>
          <a:off x="1219200" y="94202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38100</xdr:rowOff>
    </xdr:from>
    <xdr:to>
      <xdr:col>13</xdr:col>
      <xdr:colOff>0</xdr:colOff>
      <xdr:row>29</xdr:row>
      <xdr:rowOff>38100</xdr:rowOff>
    </xdr:to>
    <xdr:sp>
      <xdr:nvSpPr>
        <xdr:cNvPr id="15" name="Line 19"/>
        <xdr:cNvSpPr>
          <a:spLocks/>
        </xdr:cNvSpPr>
      </xdr:nvSpPr>
      <xdr:spPr>
        <a:xfrm>
          <a:off x="4448175" y="65817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47625</xdr:rowOff>
    </xdr:from>
    <xdr:to>
      <xdr:col>13</xdr:col>
      <xdr:colOff>9525</xdr:colOff>
      <xdr:row>31</xdr:row>
      <xdr:rowOff>47625</xdr:rowOff>
    </xdr:to>
    <xdr:sp>
      <xdr:nvSpPr>
        <xdr:cNvPr id="16" name="Line 20"/>
        <xdr:cNvSpPr>
          <a:spLocks/>
        </xdr:cNvSpPr>
      </xdr:nvSpPr>
      <xdr:spPr>
        <a:xfrm>
          <a:off x="4448175" y="704850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47625</xdr:rowOff>
    </xdr:from>
    <xdr:to>
      <xdr:col>13</xdr:col>
      <xdr:colOff>0</xdr:colOff>
      <xdr:row>33</xdr:row>
      <xdr:rowOff>47625</xdr:rowOff>
    </xdr:to>
    <xdr:sp>
      <xdr:nvSpPr>
        <xdr:cNvPr id="17" name="Line 21"/>
        <xdr:cNvSpPr>
          <a:spLocks/>
        </xdr:cNvSpPr>
      </xdr:nvSpPr>
      <xdr:spPr>
        <a:xfrm>
          <a:off x="4457700" y="750570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47625</xdr:rowOff>
    </xdr:from>
    <xdr:to>
      <xdr:col>12</xdr:col>
      <xdr:colOff>752475</xdr:colOff>
      <xdr:row>35</xdr:row>
      <xdr:rowOff>47625</xdr:rowOff>
    </xdr:to>
    <xdr:sp>
      <xdr:nvSpPr>
        <xdr:cNvPr id="18" name="Line 22"/>
        <xdr:cNvSpPr>
          <a:spLocks/>
        </xdr:cNvSpPr>
      </xdr:nvSpPr>
      <xdr:spPr>
        <a:xfrm flipV="1">
          <a:off x="4448175" y="796290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38100</xdr:rowOff>
    </xdr:from>
    <xdr:to>
      <xdr:col>13</xdr:col>
      <xdr:colOff>0</xdr:colOff>
      <xdr:row>37</xdr:row>
      <xdr:rowOff>38100</xdr:rowOff>
    </xdr:to>
    <xdr:sp>
      <xdr:nvSpPr>
        <xdr:cNvPr id="19" name="Line 23"/>
        <xdr:cNvSpPr>
          <a:spLocks/>
        </xdr:cNvSpPr>
      </xdr:nvSpPr>
      <xdr:spPr>
        <a:xfrm>
          <a:off x="4448175" y="84105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38100</xdr:rowOff>
    </xdr:from>
    <xdr:to>
      <xdr:col>13</xdr:col>
      <xdr:colOff>9525</xdr:colOff>
      <xdr:row>39</xdr:row>
      <xdr:rowOff>38100</xdr:rowOff>
    </xdr:to>
    <xdr:sp>
      <xdr:nvSpPr>
        <xdr:cNvPr id="20" name="Line 24"/>
        <xdr:cNvSpPr>
          <a:spLocks/>
        </xdr:cNvSpPr>
      </xdr:nvSpPr>
      <xdr:spPr>
        <a:xfrm>
          <a:off x="4457700" y="8867775"/>
          <a:ext cx="266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28575</xdr:rowOff>
    </xdr:from>
    <xdr:to>
      <xdr:col>13</xdr:col>
      <xdr:colOff>0</xdr:colOff>
      <xdr:row>41</xdr:row>
      <xdr:rowOff>28575</xdr:rowOff>
    </xdr:to>
    <xdr:sp>
      <xdr:nvSpPr>
        <xdr:cNvPr id="21" name="Line 25"/>
        <xdr:cNvSpPr>
          <a:spLocks/>
        </xdr:cNvSpPr>
      </xdr:nvSpPr>
      <xdr:spPr>
        <a:xfrm>
          <a:off x="4457700" y="9315450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28575</xdr:rowOff>
    </xdr:from>
    <xdr:to>
      <xdr:col>13</xdr:col>
      <xdr:colOff>9525</xdr:colOff>
      <xdr:row>43</xdr:row>
      <xdr:rowOff>28575</xdr:rowOff>
    </xdr:to>
    <xdr:sp>
      <xdr:nvSpPr>
        <xdr:cNvPr id="22" name="Line 26"/>
        <xdr:cNvSpPr>
          <a:spLocks/>
        </xdr:cNvSpPr>
      </xdr:nvSpPr>
      <xdr:spPr>
        <a:xfrm>
          <a:off x="4448175" y="977265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28575</xdr:rowOff>
    </xdr:from>
    <xdr:to>
      <xdr:col>7</xdr:col>
      <xdr:colOff>0</xdr:colOff>
      <xdr:row>9</xdr:row>
      <xdr:rowOff>28575</xdr:rowOff>
    </xdr:to>
    <xdr:sp>
      <xdr:nvSpPr>
        <xdr:cNvPr id="23" name="Line 27"/>
        <xdr:cNvSpPr>
          <a:spLocks/>
        </xdr:cNvSpPr>
      </xdr:nvSpPr>
      <xdr:spPr>
        <a:xfrm>
          <a:off x="2905125" y="200025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33</xdr:row>
      <xdr:rowOff>133350</xdr:rowOff>
    </xdr:from>
    <xdr:to>
      <xdr:col>3</xdr:col>
      <xdr:colOff>438150</xdr:colOff>
      <xdr:row>33</xdr:row>
      <xdr:rowOff>133350</xdr:rowOff>
    </xdr:to>
    <xdr:sp>
      <xdr:nvSpPr>
        <xdr:cNvPr id="24" name="Line 32"/>
        <xdr:cNvSpPr>
          <a:spLocks/>
        </xdr:cNvSpPr>
      </xdr:nvSpPr>
      <xdr:spPr>
        <a:xfrm>
          <a:off x="1228725" y="75914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133350</xdr:rowOff>
    </xdr:from>
    <xdr:to>
      <xdr:col>3</xdr:col>
      <xdr:colOff>438150</xdr:colOff>
      <xdr:row>35</xdr:row>
      <xdr:rowOff>133350</xdr:rowOff>
    </xdr:to>
    <xdr:sp>
      <xdr:nvSpPr>
        <xdr:cNvPr id="25" name="Line 33"/>
        <xdr:cNvSpPr>
          <a:spLocks/>
        </xdr:cNvSpPr>
      </xdr:nvSpPr>
      <xdr:spPr>
        <a:xfrm>
          <a:off x="1228725" y="80486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37</xdr:row>
      <xdr:rowOff>133350</xdr:rowOff>
    </xdr:from>
    <xdr:to>
      <xdr:col>3</xdr:col>
      <xdr:colOff>438150</xdr:colOff>
      <xdr:row>37</xdr:row>
      <xdr:rowOff>133350</xdr:rowOff>
    </xdr:to>
    <xdr:sp>
      <xdr:nvSpPr>
        <xdr:cNvPr id="26" name="Line 34"/>
        <xdr:cNvSpPr>
          <a:spLocks/>
        </xdr:cNvSpPr>
      </xdr:nvSpPr>
      <xdr:spPr>
        <a:xfrm>
          <a:off x="1228725" y="85058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39</xdr:row>
      <xdr:rowOff>133350</xdr:rowOff>
    </xdr:from>
    <xdr:to>
      <xdr:col>3</xdr:col>
      <xdr:colOff>438150</xdr:colOff>
      <xdr:row>39</xdr:row>
      <xdr:rowOff>133350</xdr:rowOff>
    </xdr:to>
    <xdr:sp>
      <xdr:nvSpPr>
        <xdr:cNvPr id="27" name="Line 35"/>
        <xdr:cNvSpPr>
          <a:spLocks/>
        </xdr:cNvSpPr>
      </xdr:nvSpPr>
      <xdr:spPr>
        <a:xfrm>
          <a:off x="1228725" y="8963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17" width="5.7109375" style="0" customWidth="1"/>
    <col min="18" max="18" width="6.7109375" style="0" customWidth="1"/>
    <col min="19" max="19" width="3.7109375" style="53" customWidth="1"/>
    <col min="20" max="16384" width="11.421875" style="0" customWidth="1"/>
  </cols>
  <sheetData>
    <row r="1" spans="1:19" s="51" customFormat="1" ht="26.25">
      <c r="A1" s="51" t="s">
        <v>25</v>
      </c>
      <c r="S1" s="59"/>
    </row>
    <row r="3" s="48" customFormat="1" ht="15.75">
      <c r="S3" s="60"/>
    </row>
    <row r="5" spans="2:9" ht="12.75">
      <c r="B5" s="57"/>
      <c r="C5" s="63"/>
      <c r="D5" s="64"/>
      <c r="E5" s="63"/>
      <c r="F5" s="24"/>
      <c r="G5" s="24"/>
      <c r="H5" s="24"/>
      <c r="I5" s="63"/>
    </row>
    <row r="7" spans="1:19" s="11" customFormat="1" ht="12.75">
      <c r="A7" s="54" t="s">
        <v>45</v>
      </c>
      <c r="B7" s="54" t="s">
        <v>44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24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33</v>
      </c>
      <c r="Q7" s="17" t="s">
        <v>32</v>
      </c>
      <c r="R7" s="55" t="s">
        <v>34</v>
      </c>
      <c r="S7" s="61" t="s">
        <v>31</v>
      </c>
    </row>
    <row r="8" ht="12.75">
      <c r="T8" s="24"/>
    </row>
    <row r="9" spans="2:20" ht="12.75">
      <c r="B9" s="24"/>
      <c r="C9" s="14">
        <v>1</v>
      </c>
      <c r="D9" s="14">
        <v>4</v>
      </c>
      <c r="E9" s="14"/>
      <c r="F9" s="18"/>
      <c r="G9" s="14">
        <v>2</v>
      </c>
      <c r="H9" s="14">
        <v>2</v>
      </c>
      <c r="I9" s="14">
        <v>2</v>
      </c>
      <c r="J9" s="18">
        <v>3</v>
      </c>
      <c r="K9" s="18">
        <v>2</v>
      </c>
      <c r="L9" s="14">
        <v>4</v>
      </c>
      <c r="M9" s="14"/>
      <c r="P9" s="58"/>
      <c r="Q9" s="58"/>
      <c r="R9" s="65"/>
      <c r="S9" s="66"/>
      <c r="T9" s="24"/>
    </row>
    <row r="10" spans="2:20" ht="12.75">
      <c r="B10" s="24"/>
      <c r="C10" s="14"/>
      <c r="D10" s="14"/>
      <c r="E10" s="14"/>
      <c r="F10" s="18"/>
      <c r="G10" s="14"/>
      <c r="H10" s="14"/>
      <c r="I10" s="14"/>
      <c r="J10" s="18"/>
      <c r="K10" s="18"/>
      <c r="L10" s="14"/>
      <c r="M10" s="14"/>
      <c r="P10" s="58"/>
      <c r="Q10" s="58"/>
      <c r="R10" s="65"/>
      <c r="S10" s="66"/>
      <c r="T10" s="24"/>
    </row>
    <row r="11" spans="2:20" ht="12.75">
      <c r="B11" s="24"/>
      <c r="C11" s="14"/>
      <c r="D11" s="14"/>
      <c r="E11" s="14"/>
      <c r="F11" s="18"/>
      <c r="G11" s="14"/>
      <c r="H11" s="14"/>
      <c r="I11" s="14"/>
      <c r="J11" s="18"/>
      <c r="K11" s="18"/>
      <c r="L11" s="14"/>
      <c r="M11" s="14"/>
      <c r="P11" s="58"/>
      <c r="Q11" s="58"/>
      <c r="R11" s="65"/>
      <c r="S11" s="66"/>
      <c r="T11" s="24"/>
    </row>
    <row r="12" spans="2:20" ht="12.75">
      <c r="B12" s="24"/>
      <c r="C12" s="14"/>
      <c r="D12" s="14"/>
      <c r="E12" s="14"/>
      <c r="F12" s="18"/>
      <c r="G12" s="14"/>
      <c r="H12" s="14"/>
      <c r="I12" s="14"/>
      <c r="J12" s="18"/>
      <c r="K12" s="18"/>
      <c r="L12" s="14"/>
      <c r="M12" s="14"/>
      <c r="P12" s="58"/>
      <c r="Q12" s="58"/>
      <c r="R12" s="65"/>
      <c r="S12" s="66"/>
      <c r="T12" s="24"/>
    </row>
    <row r="13" spans="2:20" ht="12.75">
      <c r="B13" s="24"/>
      <c r="C13" s="14"/>
      <c r="D13" s="14"/>
      <c r="E13" s="14"/>
      <c r="F13" s="18"/>
      <c r="G13" s="14"/>
      <c r="H13" s="14"/>
      <c r="I13" s="14"/>
      <c r="J13" s="18"/>
      <c r="K13" s="18"/>
      <c r="L13" s="14"/>
      <c r="M13" s="14"/>
      <c r="P13" s="58"/>
      <c r="Q13" s="58"/>
      <c r="R13" s="65"/>
      <c r="S13" s="66"/>
      <c r="T13" s="24"/>
    </row>
    <row r="14" spans="2:20" ht="12.75">
      <c r="B14" s="24"/>
      <c r="C14" s="14"/>
      <c r="D14" s="14"/>
      <c r="E14" s="14"/>
      <c r="F14" s="18"/>
      <c r="G14" s="14"/>
      <c r="H14" s="14"/>
      <c r="I14" s="14"/>
      <c r="J14" s="18"/>
      <c r="K14" s="18"/>
      <c r="L14" s="14"/>
      <c r="M14" s="14"/>
      <c r="P14" s="58"/>
      <c r="Q14" s="58"/>
      <c r="R14" s="65"/>
      <c r="S14" s="66"/>
      <c r="T14" s="24"/>
    </row>
    <row r="15" spans="2:20" ht="12.75">
      <c r="B15" s="24"/>
      <c r="C15" s="14"/>
      <c r="D15" s="14"/>
      <c r="E15" s="14"/>
      <c r="F15" s="18"/>
      <c r="G15" s="14"/>
      <c r="H15" s="14"/>
      <c r="I15" s="14"/>
      <c r="J15" s="18"/>
      <c r="K15" s="18"/>
      <c r="L15" s="14"/>
      <c r="M15" s="14"/>
      <c r="P15" s="58"/>
      <c r="Q15" s="58"/>
      <c r="R15" s="65"/>
      <c r="S15" s="66"/>
      <c r="T15" s="24"/>
    </row>
    <row r="16" spans="2:20" ht="12.75">
      <c r="B16" s="24"/>
      <c r="C16" s="14"/>
      <c r="D16" s="14"/>
      <c r="E16" s="14"/>
      <c r="F16" s="18"/>
      <c r="G16" s="14"/>
      <c r="H16" s="14"/>
      <c r="I16" s="14"/>
      <c r="J16" s="18"/>
      <c r="K16" s="18"/>
      <c r="L16" s="14"/>
      <c r="M16" s="14"/>
      <c r="P16" s="58"/>
      <c r="Q16" s="58"/>
      <c r="R16" s="65"/>
      <c r="S16" s="66"/>
      <c r="T16" s="24"/>
    </row>
    <row r="17" spans="2:20" ht="12.75">
      <c r="B17" s="24"/>
      <c r="C17" s="14"/>
      <c r="D17" s="14"/>
      <c r="E17" s="14"/>
      <c r="F17" s="18"/>
      <c r="G17" s="14"/>
      <c r="H17" s="14"/>
      <c r="I17" s="14"/>
      <c r="J17" s="18"/>
      <c r="K17" s="18"/>
      <c r="L17" s="14"/>
      <c r="M17" s="14"/>
      <c r="P17" s="58"/>
      <c r="Q17" s="58"/>
      <c r="R17" s="65"/>
      <c r="S17" s="66"/>
      <c r="T17" s="24"/>
    </row>
    <row r="18" spans="2:20" ht="12.75">
      <c r="B18" s="24"/>
      <c r="C18" s="14"/>
      <c r="D18" s="14"/>
      <c r="E18" s="14"/>
      <c r="F18" s="18"/>
      <c r="G18" s="14"/>
      <c r="H18" s="14"/>
      <c r="I18" s="14"/>
      <c r="J18" s="18"/>
      <c r="K18" s="18"/>
      <c r="L18" s="14"/>
      <c r="M18" s="14"/>
      <c r="P18" s="58"/>
      <c r="Q18" s="58"/>
      <c r="R18" s="65"/>
      <c r="S18" s="66"/>
      <c r="T18" s="24"/>
    </row>
  </sheetData>
  <conditionalFormatting sqref="S15 S9">
    <cfRule type="cellIs" priority="1" dxfId="0" operator="greaterThan" stopIfTrue="1">
      <formula>4.5</formula>
    </cfRule>
  </conditionalFormatting>
  <printOptions/>
  <pageMargins left="0.7874015748031497" right="0.7874015748031497" top="0.7874015748031497" bottom="0.787401574803149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8">
      <selection activeCell="K6" sqref="K6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17" width="5.7109375" style="0" customWidth="1"/>
    <col min="18" max="18" width="6.7109375" style="0" customWidth="1"/>
    <col min="19" max="19" width="3.7109375" style="0" customWidth="1"/>
    <col min="20" max="16384" width="11.421875" style="0" customWidth="1"/>
  </cols>
  <sheetData>
    <row r="1" spans="1:18" ht="25.5">
      <c r="A1" s="45" t="s">
        <v>40</v>
      </c>
      <c r="B1" s="29"/>
      <c r="C1" s="29"/>
      <c r="D1" s="29"/>
      <c r="E1" s="29"/>
      <c r="F1" s="30"/>
      <c r="G1" s="30"/>
      <c r="H1" s="31"/>
      <c r="I1" s="32"/>
      <c r="P1" s="3"/>
      <c r="R1" s="4"/>
    </row>
    <row r="2" spans="1:18" ht="12" customHeight="1">
      <c r="A2" s="7"/>
      <c r="B2" s="8"/>
      <c r="C2" s="8"/>
      <c r="D2" s="6"/>
      <c r="E2" s="6"/>
      <c r="F2" s="2"/>
      <c r="G2" s="2"/>
      <c r="I2" s="24"/>
      <c r="J2" s="24"/>
      <c r="P2" s="3"/>
      <c r="R2" s="4"/>
    </row>
    <row r="3" spans="1:22" s="50" customFormat="1" ht="15.75">
      <c r="A3" s="46" t="s">
        <v>35</v>
      </c>
      <c r="B3" s="47"/>
      <c r="C3" s="47" t="s">
        <v>36</v>
      </c>
      <c r="D3" s="47"/>
      <c r="E3" s="47"/>
      <c r="F3" s="47" t="s">
        <v>37</v>
      </c>
      <c r="G3" s="47"/>
      <c r="I3" s="47" t="s">
        <v>38</v>
      </c>
      <c r="J3" s="48"/>
      <c r="K3" s="48"/>
      <c r="L3" s="48"/>
      <c r="M3" s="48"/>
      <c r="N3" s="48"/>
      <c r="O3" s="48"/>
      <c r="P3" s="48"/>
      <c r="Q3" s="48"/>
      <c r="R3" s="49"/>
      <c r="S3" s="48"/>
      <c r="T3" s="48"/>
      <c r="U3" s="48"/>
      <c r="V3" s="48"/>
    </row>
    <row r="4" spans="1:16" ht="12.75">
      <c r="A4" s="7"/>
      <c r="L4" s="10"/>
      <c r="M4" s="10"/>
      <c r="P4" s="10"/>
    </row>
    <row r="5" spans="1:18" ht="12.75">
      <c r="A5" s="1" t="s">
        <v>41</v>
      </c>
      <c r="C5" s="52">
        <v>2</v>
      </c>
      <c r="D5" s="14" t="s">
        <v>42</v>
      </c>
      <c r="E5" s="52">
        <v>1</v>
      </c>
      <c r="G5" s="1" t="s">
        <v>39</v>
      </c>
      <c r="L5" s="52">
        <v>10</v>
      </c>
      <c r="R5" s="4"/>
    </row>
    <row r="6" spans="1:18" ht="12.75">
      <c r="A6" s="1"/>
      <c r="R6" s="4"/>
    </row>
    <row r="7" spans="1:19" s="11" customFormat="1" ht="12.75">
      <c r="A7" s="54" t="s">
        <v>45</v>
      </c>
      <c r="B7" s="54" t="s">
        <v>44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24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33</v>
      </c>
      <c r="Q7" s="17" t="s">
        <v>32</v>
      </c>
      <c r="R7" s="55" t="s">
        <v>34</v>
      </c>
      <c r="S7" s="56" t="s">
        <v>31</v>
      </c>
    </row>
    <row r="8" ht="12.75">
      <c r="A8">
        <v>0</v>
      </c>
    </row>
    <row r="9" spans="1:20" ht="12.75">
      <c r="A9" s="2">
        <f aca="true" t="shared" si="0" ref="A9:A18">A8+1</f>
        <v>1</v>
      </c>
      <c r="B9" s="54" t="s">
        <v>1</v>
      </c>
      <c r="C9" s="14">
        <v>1</v>
      </c>
      <c r="D9" s="14"/>
      <c r="E9" s="14">
        <v>4</v>
      </c>
      <c r="F9" s="18"/>
      <c r="G9" s="14">
        <v>2</v>
      </c>
      <c r="H9" s="14">
        <v>2</v>
      </c>
      <c r="I9" s="14">
        <v>2</v>
      </c>
      <c r="J9" s="18">
        <v>3</v>
      </c>
      <c r="K9" s="18"/>
      <c r="L9" s="14">
        <v>2</v>
      </c>
      <c r="M9" s="14">
        <v>4</v>
      </c>
      <c r="N9" s="18"/>
      <c r="O9" s="18"/>
      <c r="P9" s="19">
        <f aca="true" t="shared" si="1" ref="P9:P18">AVERAGE(C9:F9)</f>
        <v>2.5</v>
      </c>
      <c r="Q9" s="19">
        <f aca="true" t="shared" si="2" ref="Q9:Q18">AVERAGE(G9:O9)</f>
        <v>2.5</v>
      </c>
      <c r="R9" s="27">
        <f aca="true" t="shared" si="3" ref="R9:R18">(P9*$C$5+Q9)/($C$5+$E$5)</f>
        <v>2.5</v>
      </c>
      <c r="S9" s="43">
        <f aca="true" t="shared" si="4" ref="S9:S18">INT(R9+0.49)</f>
        <v>2</v>
      </c>
      <c r="T9" t="str">
        <f aca="true" t="shared" si="5" ref="T9:T18">B9</f>
        <v>Auermann Nadja</v>
      </c>
    </row>
    <row r="10" spans="1:20" ht="12.75">
      <c r="A10" s="2">
        <f t="shared" si="0"/>
        <v>2</v>
      </c>
      <c r="B10" s="54" t="s">
        <v>2</v>
      </c>
      <c r="C10" s="14">
        <v>4</v>
      </c>
      <c r="D10" s="14">
        <v>5</v>
      </c>
      <c r="E10" s="14">
        <v>5</v>
      </c>
      <c r="F10" s="18"/>
      <c r="G10" s="14">
        <v>2</v>
      </c>
      <c r="H10" s="14">
        <v>5</v>
      </c>
      <c r="I10" s="14">
        <v>4</v>
      </c>
      <c r="J10" s="18"/>
      <c r="K10" s="18"/>
      <c r="L10" s="14">
        <v>5</v>
      </c>
      <c r="M10" s="14">
        <v>5</v>
      </c>
      <c r="N10" s="18"/>
      <c r="O10" s="18"/>
      <c r="P10" s="19">
        <f t="shared" si="1"/>
        <v>4.666666666666667</v>
      </c>
      <c r="Q10" s="19">
        <f t="shared" si="2"/>
        <v>4.2</v>
      </c>
      <c r="R10" s="27">
        <f t="shared" si="3"/>
        <v>4.511111111111112</v>
      </c>
      <c r="S10" s="43">
        <f t="shared" si="4"/>
        <v>5</v>
      </c>
      <c r="T10" t="str">
        <f t="shared" si="5"/>
        <v>Caesar Julius</v>
      </c>
    </row>
    <row r="11" spans="1:20" ht="12.75">
      <c r="A11" s="2">
        <f t="shared" si="0"/>
        <v>3</v>
      </c>
      <c r="B11" s="54" t="s">
        <v>3</v>
      </c>
      <c r="C11" s="14">
        <v>4</v>
      </c>
      <c r="D11" s="14">
        <v>3</v>
      </c>
      <c r="E11" s="14">
        <v>3</v>
      </c>
      <c r="F11" s="18"/>
      <c r="G11" s="14">
        <v>1</v>
      </c>
      <c r="H11" s="14">
        <v>4</v>
      </c>
      <c r="I11" s="14">
        <v>1</v>
      </c>
      <c r="J11" s="18"/>
      <c r="K11" s="18"/>
      <c r="L11" s="14">
        <v>3</v>
      </c>
      <c r="M11" s="14">
        <v>3</v>
      </c>
      <c r="N11" s="18"/>
      <c r="O11" s="18"/>
      <c r="P11" s="19">
        <f t="shared" si="1"/>
        <v>3.3333333333333335</v>
      </c>
      <c r="Q11" s="19">
        <f t="shared" si="2"/>
        <v>2.4</v>
      </c>
      <c r="R11" s="27">
        <f t="shared" si="3"/>
        <v>3.022222222222222</v>
      </c>
      <c r="S11" s="43">
        <f t="shared" si="4"/>
        <v>3</v>
      </c>
      <c r="T11" t="str">
        <f t="shared" si="5"/>
        <v>Däumling Gottfried</v>
      </c>
    </row>
    <row r="12" spans="1:20" ht="12.75">
      <c r="A12" s="2">
        <f>A11+1</f>
        <v>4</v>
      </c>
      <c r="B12" s="54" t="s">
        <v>30</v>
      </c>
      <c r="C12" s="14">
        <v>3</v>
      </c>
      <c r="D12" s="14">
        <v>3</v>
      </c>
      <c r="E12" s="14">
        <v>4</v>
      </c>
      <c r="F12" s="18"/>
      <c r="G12" s="14">
        <v>5</v>
      </c>
      <c r="H12" s="14">
        <v>4</v>
      </c>
      <c r="I12" s="14">
        <v>5</v>
      </c>
      <c r="J12" s="18"/>
      <c r="K12" s="18"/>
      <c r="L12" s="14">
        <v>3</v>
      </c>
      <c r="M12" s="14">
        <v>3</v>
      </c>
      <c r="N12" s="18"/>
      <c r="O12" s="18"/>
      <c r="P12" s="19">
        <f t="shared" si="1"/>
        <v>3.3333333333333335</v>
      </c>
      <c r="Q12" s="19">
        <f t="shared" si="2"/>
        <v>4</v>
      </c>
      <c r="R12" s="27">
        <f t="shared" si="3"/>
        <v>3.555555555555556</v>
      </c>
      <c r="S12" s="43">
        <f t="shared" si="4"/>
        <v>4</v>
      </c>
      <c r="T12" t="str">
        <f t="shared" si="5"/>
        <v>Dorf Mario</v>
      </c>
    </row>
    <row r="13" spans="1:20" ht="12.75">
      <c r="A13" s="2">
        <f t="shared" si="0"/>
        <v>5</v>
      </c>
      <c r="B13" s="54" t="s">
        <v>4</v>
      </c>
      <c r="C13" s="14">
        <v>6</v>
      </c>
      <c r="D13" s="14">
        <v>3</v>
      </c>
      <c r="E13" s="14">
        <v>6</v>
      </c>
      <c r="F13" s="18"/>
      <c r="G13" s="14">
        <v>2</v>
      </c>
      <c r="H13" s="14">
        <v>5</v>
      </c>
      <c r="I13" s="14">
        <v>1</v>
      </c>
      <c r="J13" s="18"/>
      <c r="K13" s="18"/>
      <c r="L13" s="14">
        <v>4</v>
      </c>
      <c r="M13" s="14">
        <v>4</v>
      </c>
      <c r="N13" s="18"/>
      <c r="O13" s="18"/>
      <c r="P13" s="19">
        <f t="shared" si="1"/>
        <v>5</v>
      </c>
      <c r="Q13" s="19">
        <f t="shared" si="2"/>
        <v>3.2</v>
      </c>
      <c r="R13" s="27">
        <f t="shared" si="3"/>
        <v>4.3999999999999995</v>
      </c>
      <c r="S13" s="43">
        <f t="shared" si="4"/>
        <v>4</v>
      </c>
      <c r="T13" t="str">
        <f t="shared" si="5"/>
        <v>Duck Dagobert</v>
      </c>
    </row>
    <row r="14" spans="1:20" ht="12.75">
      <c r="A14" s="2">
        <f t="shared" si="0"/>
        <v>6</v>
      </c>
      <c r="B14" s="11" t="s">
        <v>5</v>
      </c>
      <c r="C14" s="14">
        <v>1</v>
      </c>
      <c r="D14" s="14">
        <v>4</v>
      </c>
      <c r="E14" s="14"/>
      <c r="F14" s="18"/>
      <c r="G14" s="14">
        <v>2</v>
      </c>
      <c r="H14" s="14">
        <v>2</v>
      </c>
      <c r="I14" s="14">
        <v>2</v>
      </c>
      <c r="J14" s="18">
        <v>3</v>
      </c>
      <c r="K14" s="18">
        <v>3</v>
      </c>
      <c r="L14" s="14">
        <v>4</v>
      </c>
      <c r="M14" s="14"/>
      <c r="N14" s="18"/>
      <c r="O14" s="18"/>
      <c r="P14" s="26">
        <f t="shared" si="1"/>
        <v>2.5</v>
      </c>
      <c r="Q14" s="19">
        <f t="shared" si="2"/>
        <v>2.6666666666666665</v>
      </c>
      <c r="R14" s="27">
        <f t="shared" si="3"/>
        <v>2.5555555555555554</v>
      </c>
      <c r="S14" s="43">
        <f t="shared" si="4"/>
        <v>3</v>
      </c>
      <c r="T14" t="str">
        <f t="shared" si="5"/>
        <v>Gorbatschow Michail</v>
      </c>
    </row>
    <row r="15" spans="1:20" ht="12.75">
      <c r="A15" s="2">
        <f t="shared" si="0"/>
        <v>7</v>
      </c>
      <c r="B15" s="54" t="s">
        <v>27</v>
      </c>
      <c r="C15" s="14">
        <v>1</v>
      </c>
      <c r="D15" s="14">
        <v>3</v>
      </c>
      <c r="E15" s="14">
        <v>3</v>
      </c>
      <c r="F15" s="18"/>
      <c r="G15" s="14">
        <v>2</v>
      </c>
      <c r="H15" s="14">
        <v>1</v>
      </c>
      <c r="I15" s="14">
        <v>1</v>
      </c>
      <c r="J15" s="18"/>
      <c r="K15" s="18"/>
      <c r="L15" s="14">
        <v>2</v>
      </c>
      <c r="M15" s="14">
        <v>2</v>
      </c>
      <c r="N15" s="18"/>
      <c r="O15" s="18"/>
      <c r="P15" s="19">
        <f t="shared" si="1"/>
        <v>2.3333333333333335</v>
      </c>
      <c r="Q15" s="19">
        <f t="shared" si="2"/>
        <v>1.6</v>
      </c>
      <c r="R15" s="27">
        <f t="shared" si="3"/>
        <v>2.088888888888889</v>
      </c>
      <c r="S15" s="43">
        <f t="shared" si="4"/>
        <v>2</v>
      </c>
      <c r="T15" t="str">
        <f t="shared" si="5"/>
        <v>Györyova Hanna</v>
      </c>
    </row>
    <row r="16" spans="1:20" ht="12.75">
      <c r="A16" s="2">
        <f t="shared" si="0"/>
        <v>8</v>
      </c>
      <c r="B16" s="54" t="s">
        <v>28</v>
      </c>
      <c r="C16" s="14">
        <v>2</v>
      </c>
      <c r="D16" s="14">
        <v>5</v>
      </c>
      <c r="E16" s="14">
        <v>5</v>
      </c>
      <c r="F16" s="18"/>
      <c r="G16" s="14">
        <v>1</v>
      </c>
      <c r="H16" s="14">
        <v>5</v>
      </c>
      <c r="I16" s="14">
        <v>3</v>
      </c>
      <c r="J16" s="18"/>
      <c r="K16" s="18"/>
      <c r="L16" s="14">
        <v>3</v>
      </c>
      <c r="M16" s="14">
        <v>3</v>
      </c>
      <c r="N16" s="18"/>
      <c r="O16" s="18"/>
      <c r="P16" s="19">
        <f t="shared" si="1"/>
        <v>4</v>
      </c>
      <c r="Q16" s="19">
        <f t="shared" si="2"/>
        <v>3</v>
      </c>
      <c r="R16" s="27">
        <f t="shared" si="3"/>
        <v>3.6666666666666665</v>
      </c>
      <c r="S16" s="43">
        <f t="shared" si="4"/>
        <v>4</v>
      </c>
      <c r="T16" t="str">
        <f t="shared" si="5"/>
        <v>Huber Alois</v>
      </c>
    </row>
    <row r="17" spans="1:20" ht="12.75">
      <c r="A17" s="2">
        <f t="shared" si="0"/>
        <v>9</v>
      </c>
      <c r="B17" s="54" t="s">
        <v>26</v>
      </c>
      <c r="C17" s="14">
        <v>2</v>
      </c>
      <c r="D17" s="14">
        <v>6</v>
      </c>
      <c r="E17" s="14">
        <v>3</v>
      </c>
      <c r="F17" s="18"/>
      <c r="G17" s="14">
        <v>1</v>
      </c>
      <c r="H17" s="14">
        <v>3</v>
      </c>
      <c r="I17" s="14">
        <v>1</v>
      </c>
      <c r="J17" s="18"/>
      <c r="K17" s="18"/>
      <c r="L17" s="14">
        <v>2</v>
      </c>
      <c r="M17" s="14">
        <v>3</v>
      </c>
      <c r="N17" s="18"/>
      <c r="O17" s="18"/>
      <c r="P17" s="19">
        <f t="shared" si="1"/>
        <v>3.6666666666666665</v>
      </c>
      <c r="Q17" s="19">
        <f t="shared" si="2"/>
        <v>2</v>
      </c>
      <c r="R17" s="27">
        <f t="shared" si="3"/>
        <v>3.1111111111111107</v>
      </c>
      <c r="S17" s="43">
        <f t="shared" si="4"/>
        <v>3</v>
      </c>
      <c r="T17" t="str">
        <f t="shared" si="5"/>
        <v>Kires Marian</v>
      </c>
    </row>
    <row r="18" spans="1:20" ht="12.75">
      <c r="A18" s="2">
        <f t="shared" si="0"/>
        <v>10</v>
      </c>
      <c r="B18" s="54" t="s">
        <v>29</v>
      </c>
      <c r="C18" s="14">
        <v>2</v>
      </c>
      <c r="D18" s="14">
        <v>3</v>
      </c>
      <c r="E18" s="14">
        <v>4</v>
      </c>
      <c r="F18" s="18"/>
      <c r="G18" s="14">
        <v>1</v>
      </c>
      <c r="H18" s="14">
        <v>1</v>
      </c>
      <c r="I18" s="14">
        <v>1</v>
      </c>
      <c r="J18" s="18"/>
      <c r="K18" s="18"/>
      <c r="L18" s="14">
        <v>2</v>
      </c>
      <c r="M18" s="14">
        <v>2</v>
      </c>
      <c r="N18" s="18"/>
      <c r="O18" s="18"/>
      <c r="P18" s="19">
        <f t="shared" si="1"/>
        <v>3</v>
      </c>
      <c r="Q18" s="19">
        <f t="shared" si="2"/>
        <v>1.4</v>
      </c>
      <c r="R18" s="27">
        <f t="shared" si="3"/>
        <v>2.466666666666667</v>
      </c>
      <c r="S18" s="43">
        <f t="shared" si="4"/>
        <v>2</v>
      </c>
      <c r="T18" t="str">
        <f t="shared" si="5"/>
        <v>Ohlmeier Marika</v>
      </c>
    </row>
    <row r="20" spans="1:18" ht="12.75">
      <c r="A20" s="1" t="s">
        <v>45</v>
      </c>
      <c r="B20" s="1" t="s">
        <v>44</v>
      </c>
      <c r="C20" s="14" t="s">
        <v>9</v>
      </c>
      <c r="D20" s="14" t="s">
        <v>10</v>
      </c>
      <c r="E20" s="14" t="s">
        <v>11</v>
      </c>
      <c r="F20" s="14" t="s">
        <v>12</v>
      </c>
      <c r="G20" s="14" t="s">
        <v>13</v>
      </c>
      <c r="H20" s="14" t="s">
        <v>14</v>
      </c>
      <c r="I20" s="14" t="s">
        <v>15</v>
      </c>
      <c r="J20" s="14" t="s">
        <v>16</v>
      </c>
      <c r="K20" s="14" t="s">
        <v>17</v>
      </c>
      <c r="L20" s="14" t="s">
        <v>18</v>
      </c>
      <c r="M20" s="14" t="s">
        <v>19</v>
      </c>
      <c r="N20" s="14" t="s">
        <v>20</v>
      </c>
      <c r="O20" s="14" t="s">
        <v>21</v>
      </c>
      <c r="P20" s="14" t="s">
        <v>22</v>
      </c>
      <c r="Q20" s="14" t="s">
        <v>23</v>
      </c>
      <c r="R20" s="17"/>
    </row>
    <row r="21" spans="1:18" ht="12.75">
      <c r="A21" t="s">
        <v>43</v>
      </c>
      <c r="C21" s="5">
        <f aca="true" t="shared" si="6" ref="C21:O21">AVERAGE(C9:C18)</f>
        <v>2.6</v>
      </c>
      <c r="D21" s="5">
        <f t="shared" si="6"/>
        <v>3.888888888888889</v>
      </c>
      <c r="E21" s="5">
        <f t="shared" si="6"/>
        <v>4.111111111111111</v>
      </c>
      <c r="F21" s="5" t="e">
        <f t="shared" si="6"/>
        <v>#DIV/0!</v>
      </c>
      <c r="G21" s="5">
        <f t="shared" si="6"/>
        <v>1.9</v>
      </c>
      <c r="H21" s="5">
        <f t="shared" si="6"/>
        <v>3.2</v>
      </c>
      <c r="I21" s="5">
        <f t="shared" si="6"/>
        <v>2.1</v>
      </c>
      <c r="J21" s="5">
        <f t="shared" si="6"/>
        <v>3</v>
      </c>
      <c r="K21" s="5">
        <f t="shared" si="6"/>
        <v>3</v>
      </c>
      <c r="L21">
        <f t="shared" si="6"/>
        <v>3</v>
      </c>
      <c r="M21" s="12">
        <f t="shared" si="6"/>
        <v>3.2222222222222223</v>
      </c>
      <c r="N21" s="12" t="e">
        <f t="shared" si="6"/>
        <v>#DIV/0!</v>
      </c>
      <c r="O21" s="12" t="e">
        <f t="shared" si="6"/>
        <v>#DIV/0!</v>
      </c>
      <c r="R21" s="11"/>
    </row>
  </sheetData>
  <conditionalFormatting sqref="S9:S18">
    <cfRule type="cellIs" priority="1" dxfId="1" operator="greaterThan" stopIfTrue="1">
      <formula>4.5</formula>
    </cfRule>
  </conditionalFormatting>
  <printOptions/>
  <pageMargins left="0.7874015748031497" right="0.7874015748031497" top="0.7874015748031497" bottom="0.7874015748031497" header="0" footer="0"/>
  <pageSetup fitToHeight="1" fitToWidth="1" horizontalDpi="300" verticalDpi="3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75" zoomScaleNormal="75" workbookViewId="0" topLeftCell="A1">
      <selection activeCell="J12" sqref="J12:J13"/>
    </sheetView>
  </sheetViews>
  <sheetFormatPr defaultColWidth="9.140625" defaultRowHeight="12.75"/>
  <cols>
    <col min="1" max="1" width="3.421875" style="0" customWidth="1"/>
    <col min="2" max="2" width="20.00390625" style="0" bestFit="1" customWidth="1"/>
    <col min="3" max="3" width="5.7109375" style="0" customWidth="1"/>
    <col min="4" max="4" width="7.421875" style="0" customWidth="1"/>
    <col min="5" max="5" width="7.28125" style="0" customWidth="1"/>
    <col min="6" max="6" width="5.7109375" style="0" customWidth="1"/>
    <col min="7" max="7" width="8.421875" style="0" customWidth="1"/>
    <col min="8" max="8" width="5.7109375" style="0" customWidth="1"/>
    <col min="9" max="9" width="6.57421875" style="0" customWidth="1"/>
    <col min="10" max="10" width="10.57421875" style="0" customWidth="1"/>
    <col min="11" max="13" width="5.7109375" style="0" customWidth="1"/>
    <col min="14" max="14" width="3.28125" style="0" customWidth="1"/>
    <col min="15" max="18" width="5.7109375" style="0" customWidth="1"/>
    <col min="19" max="16384" width="11.421875" style="0" customWidth="1"/>
  </cols>
  <sheetData>
    <row r="2" spans="1:9" ht="25.5">
      <c r="A2" s="33" t="str">
        <f>Vysvedčenie!A1</f>
        <v>Škola</v>
      </c>
      <c r="B2" s="34"/>
      <c r="C2" s="34"/>
      <c r="D2" s="34"/>
      <c r="E2" s="35"/>
      <c r="F2" s="35"/>
      <c r="G2" s="35"/>
      <c r="H2" s="35"/>
      <c r="I2" s="36"/>
    </row>
    <row r="4" spans="1:9" ht="12.75">
      <c r="A4" s="1" t="s">
        <v>47</v>
      </c>
      <c r="C4" t="str">
        <f>Vysvedčenie!C3</f>
        <v>Chémia</v>
      </c>
      <c r="F4" t="str">
        <f>Vysvedčenie!F3</f>
        <v>Trieda 11a</v>
      </c>
      <c r="I4" t="str">
        <f>Vysvedčenie!I3</f>
        <v>Školský rok 2000/2001</v>
      </c>
    </row>
    <row r="6" spans="1:5" ht="12.75">
      <c r="A6" s="1" t="s">
        <v>45</v>
      </c>
      <c r="B6" s="1" t="s">
        <v>44</v>
      </c>
      <c r="E6" s="14" t="s">
        <v>46</v>
      </c>
    </row>
    <row r="8" spans="1:5" ht="12.75">
      <c r="A8" s="2">
        <v>1</v>
      </c>
      <c r="B8" s="1" t="str">
        <f>Vysvedčenie!B14</f>
        <v>Gorbatschow Michail</v>
      </c>
      <c r="E8" s="44">
        <f>Vysvedčenie!C9</f>
        <v>1</v>
      </c>
    </row>
    <row r="9" spans="1:5" ht="12.75">
      <c r="A9" s="2">
        <f aca="true" t="shared" si="0" ref="A9:A24">A8+1</f>
        <v>2</v>
      </c>
      <c r="B9" s="1" t="str">
        <f>Vysvedčenie!B15</f>
        <v>Györyova Hanna</v>
      </c>
      <c r="E9" s="44">
        <f>Vysvedčenie!C10</f>
        <v>4</v>
      </c>
    </row>
    <row r="10" spans="1:5" ht="12.75">
      <c r="A10" s="2">
        <f t="shared" si="0"/>
        <v>3</v>
      </c>
      <c r="B10" s="1" t="str">
        <f>Vysvedčenie!B16</f>
        <v>Huber Alois</v>
      </c>
      <c r="E10" s="44">
        <f>Vysvedčenie!C11</f>
        <v>4</v>
      </c>
    </row>
    <row r="11" spans="1:5" ht="12.75">
      <c r="A11" s="2">
        <f t="shared" si="0"/>
        <v>4</v>
      </c>
      <c r="B11" s="1" t="str">
        <f>Vysvedčenie!B17</f>
        <v>Kires Marian</v>
      </c>
      <c r="E11" s="44">
        <f>Vysvedčenie!C12</f>
        <v>3</v>
      </c>
    </row>
    <row r="12" spans="1:5" ht="12.75">
      <c r="A12" s="2">
        <f t="shared" si="0"/>
        <v>5</v>
      </c>
      <c r="B12" s="1" t="str">
        <f>Vysvedčenie!B18</f>
        <v>Ohlmeier Marika</v>
      </c>
      <c r="E12" s="44">
        <f>Vysvedčenie!C13</f>
        <v>6</v>
      </c>
    </row>
    <row r="13" spans="1:5" ht="12.75">
      <c r="A13" s="2">
        <f t="shared" si="0"/>
        <v>6</v>
      </c>
      <c r="B13" s="1">
        <f>Vysvedčenie!B19</f>
        <v>0</v>
      </c>
      <c r="E13" s="44">
        <f>Vysvedčenie!C14</f>
        <v>1</v>
      </c>
    </row>
    <row r="14" spans="1:5" ht="12.75">
      <c r="A14" s="2">
        <f t="shared" si="0"/>
        <v>7</v>
      </c>
      <c r="B14" s="1" t="str">
        <f>Vysvedčenie!B20</f>
        <v>MENO</v>
      </c>
      <c r="E14" s="44">
        <f>Vysvedčenie!C15</f>
        <v>1</v>
      </c>
    </row>
    <row r="15" spans="1:5" ht="12.75">
      <c r="A15" s="2">
        <f t="shared" si="0"/>
        <v>8</v>
      </c>
      <c r="B15" s="1">
        <f>Vysvedčenie!B21</f>
        <v>0</v>
      </c>
      <c r="E15" s="44">
        <f>Vysvedčenie!C16</f>
        <v>2</v>
      </c>
    </row>
    <row r="16" spans="1:5" ht="12.75">
      <c r="A16" s="2">
        <f t="shared" si="0"/>
        <v>9</v>
      </c>
      <c r="B16" s="1">
        <f>Vysvedčenie!B22</f>
        <v>0</v>
      </c>
      <c r="E16" s="44">
        <f>Vysvedčenie!C17</f>
        <v>2</v>
      </c>
    </row>
    <row r="17" spans="1:5" ht="12.75">
      <c r="A17" s="2">
        <f t="shared" si="0"/>
        <v>10</v>
      </c>
      <c r="B17" s="1">
        <f>Vysvedčenie!B23</f>
        <v>0</v>
      </c>
      <c r="E17" s="44">
        <f>Vysvedčenie!C18</f>
        <v>2</v>
      </c>
    </row>
    <row r="18" spans="1:5" ht="12.75">
      <c r="A18" s="2">
        <f t="shared" si="0"/>
        <v>11</v>
      </c>
      <c r="B18" s="1">
        <f>Vysvedčenie!B24</f>
        <v>0</v>
      </c>
      <c r="E18" s="44">
        <f>Vysvedčenie!C19</f>
        <v>0</v>
      </c>
    </row>
    <row r="19" spans="1:5" ht="12.75">
      <c r="A19" s="2">
        <f t="shared" si="0"/>
        <v>12</v>
      </c>
      <c r="B19" s="1">
        <f>Vysvedčenie!B25</f>
        <v>0</v>
      </c>
      <c r="E19" s="44" t="str">
        <f>Vysvedčenie!C20</f>
        <v>S1</v>
      </c>
    </row>
    <row r="20" spans="1:5" ht="12.75">
      <c r="A20" s="2">
        <f t="shared" si="0"/>
        <v>13</v>
      </c>
      <c r="B20" s="1">
        <f>Vysvedčenie!B26</f>
        <v>0</v>
      </c>
      <c r="E20" s="44">
        <f>Vysvedčenie!C21</f>
        <v>2.6</v>
      </c>
    </row>
    <row r="21" spans="1:5" ht="12.75">
      <c r="A21" s="2">
        <f t="shared" si="0"/>
        <v>14</v>
      </c>
      <c r="B21" s="1">
        <f>Vysvedčenie!B27</f>
        <v>0</v>
      </c>
      <c r="E21" s="44">
        <f>Vysvedčenie!C22</f>
        <v>0</v>
      </c>
    </row>
    <row r="22" spans="1:5" ht="12.75">
      <c r="A22" s="2">
        <f t="shared" si="0"/>
        <v>15</v>
      </c>
      <c r="B22" s="1">
        <f>Vysvedčenie!B28</f>
        <v>0</v>
      </c>
      <c r="E22" s="44">
        <f>Vysvedčenie!C23</f>
        <v>0</v>
      </c>
    </row>
    <row r="23" spans="1:5" ht="12.75">
      <c r="A23" s="2">
        <f t="shared" si="0"/>
        <v>16</v>
      </c>
      <c r="B23" s="1">
        <f>Vysvedčenie!B29</f>
        <v>0</v>
      </c>
      <c r="E23" s="44">
        <f>Vysvedčenie!C24</f>
        <v>0</v>
      </c>
    </row>
    <row r="24" spans="1:5" ht="12.75">
      <c r="A24" s="2">
        <f t="shared" si="0"/>
        <v>17</v>
      </c>
      <c r="B24" s="1">
        <f>Vysvedčenie!B30</f>
        <v>0</v>
      </c>
      <c r="E24" s="44">
        <f>Vysvedčenie!C25</f>
        <v>0</v>
      </c>
    </row>
    <row r="25" spans="1:5" ht="12.75">
      <c r="A25" s="2">
        <f aca="true" t="shared" si="1" ref="A25:A37">A24+1</f>
        <v>18</v>
      </c>
      <c r="B25" s="1">
        <f>Vysvedčenie!B31</f>
        <v>0</v>
      </c>
      <c r="E25" s="44">
        <f>Vysvedčenie!C26</f>
        <v>0</v>
      </c>
    </row>
    <row r="26" spans="1:5" ht="12.75">
      <c r="A26" s="2">
        <f t="shared" si="1"/>
        <v>19</v>
      </c>
      <c r="B26" s="1">
        <f>Vysvedčenie!B32</f>
        <v>0</v>
      </c>
      <c r="E26" s="44">
        <f>Vysvedčenie!C27</f>
        <v>0</v>
      </c>
    </row>
    <row r="27" spans="1:5" ht="12.75">
      <c r="A27" s="2">
        <f t="shared" si="1"/>
        <v>20</v>
      </c>
      <c r="B27" s="1">
        <f>Vysvedčenie!B33</f>
        <v>0</v>
      </c>
      <c r="E27" s="44">
        <f>Vysvedčenie!C28</f>
        <v>0</v>
      </c>
    </row>
    <row r="28" spans="1:5" ht="12.75">
      <c r="A28" s="2">
        <f t="shared" si="1"/>
        <v>21</v>
      </c>
      <c r="B28" s="1">
        <f>Vysvedčenie!B34</f>
        <v>0</v>
      </c>
      <c r="E28" s="44">
        <f>Vysvedčenie!C29</f>
        <v>0</v>
      </c>
    </row>
    <row r="29" spans="1:5" ht="12.75">
      <c r="A29" s="2">
        <f t="shared" si="1"/>
        <v>22</v>
      </c>
      <c r="B29" s="1">
        <f>Vysvedčenie!B35</f>
        <v>0</v>
      </c>
      <c r="E29" s="44">
        <f>Vysvedčenie!C30</f>
        <v>0</v>
      </c>
    </row>
    <row r="30" spans="1:5" ht="12.75">
      <c r="A30" s="2">
        <f t="shared" si="1"/>
        <v>23</v>
      </c>
      <c r="B30" s="1">
        <f>Vysvedčenie!B36</f>
        <v>0</v>
      </c>
      <c r="E30" s="44">
        <f>Vysvedčenie!C31</f>
        <v>0</v>
      </c>
    </row>
    <row r="31" spans="1:5" ht="12.75">
      <c r="A31" s="2">
        <f t="shared" si="1"/>
        <v>24</v>
      </c>
      <c r="B31" s="1">
        <f>Vysvedčenie!B37</f>
        <v>0</v>
      </c>
      <c r="E31" s="44">
        <f>Vysvedčenie!C32</f>
        <v>0</v>
      </c>
    </row>
    <row r="32" spans="1:5" ht="12.75">
      <c r="A32" s="2">
        <f t="shared" si="1"/>
        <v>25</v>
      </c>
      <c r="B32" s="1">
        <f>Vysvedčenie!B38</f>
        <v>0</v>
      </c>
      <c r="E32" s="44">
        <f>Vysvedčenie!C33</f>
        <v>0</v>
      </c>
    </row>
    <row r="33" spans="1:5" ht="12.75">
      <c r="A33" s="2">
        <f t="shared" si="1"/>
        <v>26</v>
      </c>
      <c r="B33" s="1">
        <f>Vysvedčenie!B39</f>
        <v>0</v>
      </c>
      <c r="E33" s="44">
        <f>Vysvedčenie!C34</f>
        <v>0</v>
      </c>
    </row>
    <row r="34" spans="1:5" ht="12.75">
      <c r="A34" s="2">
        <f t="shared" si="1"/>
        <v>27</v>
      </c>
      <c r="B34" s="1">
        <f>Vysvedčenie!B40</f>
        <v>0</v>
      </c>
      <c r="E34" s="44">
        <f>Vysvedčenie!C35</f>
        <v>0</v>
      </c>
    </row>
    <row r="35" spans="1:5" ht="12.75">
      <c r="A35" s="2">
        <f t="shared" si="1"/>
        <v>28</v>
      </c>
      <c r="B35" s="1">
        <f>Vysvedčenie!B41</f>
        <v>0</v>
      </c>
      <c r="E35" s="44">
        <f>Vysvedčenie!C36</f>
        <v>0</v>
      </c>
    </row>
    <row r="36" spans="1:5" ht="12.75">
      <c r="A36" s="2">
        <f t="shared" si="1"/>
        <v>29</v>
      </c>
      <c r="B36" s="1">
        <f>Vysvedčenie!B42</f>
        <v>0</v>
      </c>
      <c r="E36" s="44">
        <f>Vysvedčenie!C37</f>
        <v>0</v>
      </c>
    </row>
    <row r="37" spans="1:5" ht="12.75">
      <c r="A37" s="2">
        <f t="shared" si="1"/>
        <v>30</v>
      </c>
      <c r="B37" s="1">
        <f>Vysvedčenie!B43</f>
        <v>0</v>
      </c>
      <c r="E37" s="44">
        <f>Vysvedčenie!C38</f>
        <v>0</v>
      </c>
    </row>
    <row r="38" spans="1:5" ht="12.75">
      <c r="A38">
        <v>31</v>
      </c>
      <c r="B38" s="1">
        <f>Vysvedčenie!B44</f>
        <v>0</v>
      </c>
      <c r="E38" s="44">
        <f>Vysvedčenie!C39</f>
        <v>0</v>
      </c>
    </row>
    <row r="39" spans="1:5" ht="12.75">
      <c r="A39">
        <v>32</v>
      </c>
      <c r="B39" s="1">
        <f>Vysvedčenie!B45</f>
        <v>0</v>
      </c>
      <c r="E39" s="44">
        <f>Vysvedčenie!C40</f>
        <v>0</v>
      </c>
    </row>
    <row r="40" spans="1:5" ht="12.75">
      <c r="A40">
        <v>33</v>
      </c>
      <c r="B40" s="1">
        <f>Vysvedčenie!B46</f>
        <v>0</v>
      </c>
      <c r="E40" s="44">
        <f>Vysvedčenie!C41</f>
        <v>0</v>
      </c>
    </row>
    <row r="41" spans="1:5" ht="12.75">
      <c r="A41">
        <v>34</v>
      </c>
      <c r="B41" s="1">
        <f>Vysvedčenie!B47</f>
        <v>0</v>
      </c>
      <c r="E41" s="44">
        <f>Vysvedčenie!C42</f>
        <v>0</v>
      </c>
    </row>
    <row r="42" spans="1:5" ht="12.75">
      <c r="A42">
        <v>35</v>
      </c>
      <c r="B42" s="1">
        <f>Vysvedčenie!B48</f>
        <v>0</v>
      </c>
      <c r="E42" s="44">
        <f>Vysvedčenie!C43</f>
        <v>0</v>
      </c>
    </row>
    <row r="44" spans="1:12" ht="12.75">
      <c r="A44" s="1" t="s">
        <v>71</v>
      </c>
      <c r="D44" t="s">
        <v>54</v>
      </c>
      <c r="E44" t="s">
        <v>69</v>
      </c>
      <c r="F44" s="1" t="s">
        <v>68</v>
      </c>
      <c r="H44" s="28" t="s">
        <v>70</v>
      </c>
      <c r="L44" s="25">
        <v>42</v>
      </c>
    </row>
    <row r="45" ht="12.75">
      <c r="H45" s="18"/>
    </row>
    <row r="46" spans="1:18" ht="12.75">
      <c r="A46" s="1" t="s">
        <v>48</v>
      </c>
      <c r="C46" s="13"/>
      <c r="D46" s="20">
        <f>COUNTIF(E8:E42,1)</f>
        <v>3</v>
      </c>
      <c r="E46" s="14">
        <f>D46*1</f>
        <v>3</v>
      </c>
      <c r="F46" s="14" t="s">
        <v>6</v>
      </c>
      <c r="G46" s="21">
        <v>0</v>
      </c>
      <c r="H46" s="18" t="s">
        <v>60</v>
      </c>
      <c r="I46" s="21">
        <f>L44*5/100</f>
        <v>2.1</v>
      </c>
      <c r="J46" s="14" t="s">
        <v>7</v>
      </c>
      <c r="K46" s="21">
        <v>0</v>
      </c>
      <c r="L46" s="18" t="s">
        <v>60</v>
      </c>
      <c r="M46" s="21">
        <f>L44*7/100</f>
        <v>2.94</v>
      </c>
      <c r="N46" s="18"/>
      <c r="O46" s="14" t="s">
        <v>8</v>
      </c>
      <c r="P46" s="21">
        <v>0</v>
      </c>
      <c r="Q46" s="18" t="s">
        <v>60</v>
      </c>
      <c r="R46" s="21">
        <f>L44*7/100</f>
        <v>2.94</v>
      </c>
    </row>
    <row r="47" spans="1:18" ht="12.75">
      <c r="A47" s="1" t="s">
        <v>49</v>
      </c>
      <c r="D47" s="20">
        <f>COUNTIF(E8:E42,2)</f>
        <v>3</v>
      </c>
      <c r="E47" s="14">
        <f>D47*2</f>
        <v>6</v>
      </c>
      <c r="F47" s="18"/>
      <c r="G47" s="21">
        <f>I46+1</f>
        <v>3.1</v>
      </c>
      <c r="H47" s="18" t="s">
        <v>60</v>
      </c>
      <c r="I47" s="21">
        <f>L44*11/100</f>
        <v>4.62</v>
      </c>
      <c r="J47" s="18"/>
      <c r="K47" s="21">
        <f>M46+1</f>
        <v>3.94</v>
      </c>
      <c r="L47" s="18" t="s">
        <v>60</v>
      </c>
      <c r="M47" s="22">
        <f>L44*17/100</f>
        <v>7.14</v>
      </c>
      <c r="N47" s="18"/>
      <c r="O47" s="18"/>
      <c r="P47" s="21">
        <f>R46+1</f>
        <v>3.94</v>
      </c>
      <c r="Q47" s="18" t="s">
        <v>60</v>
      </c>
      <c r="R47" s="21">
        <f>L44*15/100</f>
        <v>6.3</v>
      </c>
    </row>
    <row r="48" spans="1:18" ht="12.75">
      <c r="A48" s="1" t="s">
        <v>50</v>
      </c>
      <c r="D48" s="20">
        <f>COUNTIF(E8:E42,3)</f>
        <v>1</v>
      </c>
      <c r="E48" s="14">
        <f>D48*3</f>
        <v>3</v>
      </c>
      <c r="F48" s="18"/>
      <c r="G48" s="21">
        <f>I47+1</f>
        <v>5.62</v>
      </c>
      <c r="H48" s="18" t="s">
        <v>60</v>
      </c>
      <c r="I48" s="21">
        <f>L44*19/100</f>
        <v>7.98</v>
      </c>
      <c r="J48" s="18"/>
      <c r="K48" s="21">
        <f>M47+1</f>
        <v>8.14</v>
      </c>
      <c r="L48" s="18" t="s">
        <v>60</v>
      </c>
      <c r="M48" s="21">
        <f>L44*33/100</f>
        <v>13.86</v>
      </c>
      <c r="N48" s="18"/>
      <c r="O48" s="18"/>
      <c r="P48" s="21">
        <f>R47+1</f>
        <v>7.3</v>
      </c>
      <c r="Q48" s="18" t="s">
        <v>60</v>
      </c>
      <c r="R48" s="21">
        <f>L44*27/100</f>
        <v>11.34</v>
      </c>
    </row>
    <row r="49" spans="1:18" ht="12.75">
      <c r="A49" s="1" t="s">
        <v>51</v>
      </c>
      <c r="D49" s="20">
        <f>COUNTIF(E8:E42,4)</f>
        <v>2</v>
      </c>
      <c r="E49" s="14">
        <f>D49*4</f>
        <v>8</v>
      </c>
      <c r="F49" s="18"/>
      <c r="G49" s="21">
        <f>I48+1</f>
        <v>8.98</v>
      </c>
      <c r="H49" s="18" t="s">
        <v>60</v>
      </c>
      <c r="I49" s="21">
        <f>L44*27/100</f>
        <v>11.34</v>
      </c>
      <c r="J49" s="18"/>
      <c r="K49" s="21">
        <f>M48+1</f>
        <v>14.86</v>
      </c>
      <c r="L49" s="18" t="s">
        <v>60</v>
      </c>
      <c r="M49" s="21">
        <f>L44*49/100</f>
        <v>20.58</v>
      </c>
      <c r="N49" s="18"/>
      <c r="O49" s="18"/>
      <c r="P49" s="21">
        <f>R48+1</f>
        <v>12.34</v>
      </c>
      <c r="Q49" s="18" t="s">
        <v>60</v>
      </c>
      <c r="R49" s="21">
        <f>L44*39/100</f>
        <v>16.38</v>
      </c>
    </row>
    <row r="50" spans="1:18" ht="12.75">
      <c r="A50" s="1" t="s">
        <v>52</v>
      </c>
      <c r="D50" s="20">
        <f>COUNTIF(E8:E42,5)</f>
        <v>0</v>
      </c>
      <c r="E50" s="14">
        <f>D50*5</f>
        <v>0</v>
      </c>
      <c r="F50" s="18"/>
      <c r="G50" s="21">
        <f>I49+1</f>
        <v>12.34</v>
      </c>
      <c r="H50" s="18" t="s">
        <v>60</v>
      </c>
      <c r="I50" s="21">
        <f>L44*35/100</f>
        <v>14.7</v>
      </c>
      <c r="J50" s="18"/>
      <c r="K50" s="21">
        <f>M49+1</f>
        <v>21.58</v>
      </c>
      <c r="L50" s="18" t="s">
        <v>60</v>
      </c>
      <c r="M50" s="21">
        <f>L44*66/100</f>
        <v>27.72</v>
      </c>
      <c r="N50" s="18"/>
      <c r="O50" s="18"/>
      <c r="P50" s="21">
        <f>R49+1</f>
        <v>17.38</v>
      </c>
      <c r="Q50" s="18" t="s">
        <v>60</v>
      </c>
      <c r="R50" s="21">
        <f>L44*51/100</f>
        <v>21.42</v>
      </c>
    </row>
    <row r="51" spans="1:18" ht="12.75">
      <c r="A51" s="1" t="s">
        <v>53</v>
      </c>
      <c r="D51" s="20">
        <f>COUNTIF(E8:E42,6)</f>
        <v>1</v>
      </c>
      <c r="E51" s="14">
        <f>D51*6</f>
        <v>6</v>
      </c>
      <c r="F51" s="18"/>
      <c r="G51" s="21">
        <f>I50+1</f>
        <v>15.7</v>
      </c>
      <c r="H51" s="18" t="s">
        <v>60</v>
      </c>
      <c r="I51" s="21">
        <f>L44</f>
        <v>42</v>
      </c>
      <c r="J51" s="18"/>
      <c r="K51" s="21">
        <f>M50+1</f>
        <v>28.72</v>
      </c>
      <c r="L51" s="18" t="s">
        <v>60</v>
      </c>
      <c r="M51" s="21">
        <f>L44</f>
        <v>42</v>
      </c>
      <c r="N51" s="18"/>
      <c r="O51" s="18"/>
      <c r="P51" s="21">
        <f>R50+1</f>
        <v>22.42</v>
      </c>
      <c r="Q51" s="18" t="s">
        <v>60</v>
      </c>
      <c r="R51" s="21">
        <f>L44</f>
        <v>42</v>
      </c>
    </row>
    <row r="53" spans="1:11" ht="12.75">
      <c r="A53" s="1" t="s">
        <v>55</v>
      </c>
      <c r="D53" s="14">
        <f>SUM(D46:D51)</f>
        <v>10</v>
      </c>
      <c r="F53" s="1" t="s">
        <v>66</v>
      </c>
      <c r="K53" s="39">
        <f>AVERAGE(E8:E42)</f>
        <v>0.8411764705882353</v>
      </c>
    </row>
    <row r="54" spans="1:11" ht="12.75">
      <c r="A54" s="1" t="s">
        <v>72</v>
      </c>
      <c r="D54" s="14">
        <f>Vysvedčenie!L5</f>
        <v>10</v>
      </c>
      <c r="F54" s="1" t="s">
        <v>67</v>
      </c>
      <c r="K54" s="23">
        <f>SUM(E46:E51)</f>
        <v>26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59">
      <selection activeCell="C25" sqref="C25"/>
    </sheetView>
  </sheetViews>
  <sheetFormatPr defaultColWidth="9.140625" defaultRowHeight="12.75"/>
  <cols>
    <col min="1" max="1" width="5.00390625" style="0" customWidth="1"/>
    <col min="2" max="10" width="7.7109375" style="0" customWidth="1"/>
    <col min="11" max="11" width="9.421875" style="0" customWidth="1"/>
    <col min="12" max="14" width="11.421875" style="0" customWidth="1"/>
    <col min="15" max="15" width="13.57421875" style="0" customWidth="1"/>
    <col min="16" max="16384" width="11.421875" style="0" customWidth="1"/>
  </cols>
  <sheetData>
    <row r="1" spans="1:10" ht="30">
      <c r="A1" s="62" t="str">
        <f>Vysvedčenie!A1</f>
        <v>Škola</v>
      </c>
      <c r="B1" s="37"/>
      <c r="C1" s="37"/>
      <c r="D1" s="37"/>
      <c r="E1" s="37"/>
      <c r="F1" s="37"/>
      <c r="G1" s="37"/>
      <c r="H1" s="37"/>
      <c r="I1" s="37"/>
      <c r="J1" s="15"/>
    </row>
    <row r="2" spans="1:14" ht="15">
      <c r="A2" s="1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56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>
      <c r="A6" s="40" t="str">
        <f>Vysvedčenie!F3</f>
        <v>Trieda 11a</v>
      </c>
      <c r="B6" s="40"/>
      <c r="C6" s="40"/>
      <c r="D6" s="40"/>
      <c r="E6" s="40"/>
      <c r="F6" s="40"/>
      <c r="H6" s="40"/>
      <c r="I6" s="10"/>
      <c r="J6" s="10"/>
      <c r="K6" s="10"/>
      <c r="L6" s="10"/>
      <c r="M6" s="10"/>
      <c r="N6" s="10"/>
    </row>
    <row r="7" spans="1:14" ht="18">
      <c r="A7" s="40"/>
      <c r="B7" s="40"/>
      <c r="C7" s="40"/>
      <c r="D7" s="40"/>
      <c r="E7" s="40"/>
      <c r="F7" s="40"/>
      <c r="G7" s="40"/>
      <c r="H7" s="40"/>
      <c r="I7" s="10"/>
      <c r="J7" s="10"/>
      <c r="K7" s="10"/>
      <c r="L7" s="10"/>
      <c r="M7" s="10"/>
      <c r="N7" s="10"/>
    </row>
    <row r="8" spans="1:14" ht="18">
      <c r="A8" s="40"/>
      <c r="B8" s="40"/>
      <c r="C8" s="40"/>
      <c r="D8" s="40"/>
      <c r="E8" s="40"/>
      <c r="F8" s="40"/>
      <c r="G8" s="40"/>
      <c r="H8" s="40"/>
      <c r="I8" s="10"/>
      <c r="J8" s="10"/>
      <c r="K8" s="10"/>
      <c r="L8" s="10"/>
      <c r="M8" s="10"/>
      <c r="N8" s="10"/>
    </row>
    <row r="9" spans="1:14" ht="18">
      <c r="A9" s="40" t="s">
        <v>57</v>
      </c>
      <c r="B9" s="40"/>
      <c r="C9" s="40"/>
      <c r="D9" s="40"/>
      <c r="E9" s="40"/>
      <c r="F9" s="40"/>
      <c r="G9" s="40"/>
      <c r="H9" s="40"/>
      <c r="I9" s="10"/>
      <c r="J9" s="10"/>
      <c r="K9" s="10"/>
      <c r="L9" s="10"/>
      <c r="M9" s="10"/>
      <c r="N9" s="10"/>
    </row>
    <row r="10" spans="1:14" ht="18">
      <c r="A10" s="40"/>
      <c r="B10" s="40"/>
      <c r="C10" s="40"/>
      <c r="D10" s="40"/>
      <c r="E10" s="40"/>
      <c r="F10" s="40"/>
      <c r="G10" s="40"/>
      <c r="H10" s="40"/>
      <c r="I10" s="10"/>
      <c r="J10" s="10"/>
      <c r="K10" s="10"/>
      <c r="L10" s="10"/>
      <c r="M10" s="10"/>
      <c r="N10" s="10"/>
    </row>
    <row r="11" spans="1:14" ht="18">
      <c r="A11" s="40"/>
      <c r="B11" s="40"/>
      <c r="C11" s="40"/>
      <c r="D11" s="40"/>
      <c r="E11" s="40"/>
      <c r="F11" s="40"/>
      <c r="G11" s="40"/>
      <c r="H11" s="40"/>
      <c r="I11" s="10"/>
      <c r="J11" s="10"/>
      <c r="K11" s="10"/>
      <c r="L11" s="10"/>
      <c r="M11" s="10"/>
      <c r="N11" s="10"/>
    </row>
    <row r="12" spans="1:14" ht="18">
      <c r="A12" s="40" t="s">
        <v>58</v>
      </c>
      <c r="B12" s="40"/>
      <c r="C12" s="40"/>
      <c r="D12" s="40"/>
      <c r="E12" s="40"/>
      <c r="F12" s="40"/>
      <c r="G12" s="40" t="str">
        <f>Vysvedčenie!C3</f>
        <v>Chémia</v>
      </c>
      <c r="H12" s="40"/>
      <c r="I12" s="10"/>
      <c r="J12" s="10"/>
      <c r="K12" s="10"/>
      <c r="L12" s="10"/>
      <c r="M12" s="10"/>
      <c r="N12" s="10"/>
    </row>
    <row r="13" spans="1:14" ht="18">
      <c r="A13" s="40"/>
      <c r="B13" s="40"/>
      <c r="C13" s="40"/>
      <c r="D13" s="40"/>
      <c r="E13" s="40"/>
      <c r="F13" s="40"/>
      <c r="G13" s="40"/>
      <c r="H13" s="40"/>
      <c r="I13" s="10"/>
      <c r="J13" s="10"/>
      <c r="K13" s="10"/>
      <c r="L13" s="10"/>
      <c r="M13" s="10"/>
      <c r="N13" s="10"/>
    </row>
    <row r="14" spans="1:14" ht="18">
      <c r="A14" s="40"/>
      <c r="B14" s="40"/>
      <c r="C14" s="40"/>
      <c r="D14" s="40"/>
      <c r="E14" s="40"/>
      <c r="F14" s="40"/>
      <c r="G14" s="40"/>
      <c r="H14" s="40"/>
      <c r="I14" s="10"/>
      <c r="J14" s="10"/>
      <c r="K14" s="10"/>
      <c r="L14" s="10"/>
      <c r="M14" s="10"/>
      <c r="N14" s="10"/>
    </row>
    <row r="15" spans="1:14" ht="18">
      <c r="A15" s="40" t="s">
        <v>63</v>
      </c>
      <c r="B15" s="40"/>
      <c r="C15" s="40"/>
      <c r="D15" s="40"/>
      <c r="E15" s="40"/>
      <c r="F15" s="40"/>
      <c r="G15" s="40" t="s">
        <v>0</v>
      </c>
      <c r="H15" s="40"/>
      <c r="I15" s="10"/>
      <c r="J15" s="10"/>
      <c r="K15" s="10"/>
      <c r="L15" s="10"/>
      <c r="M15" s="10"/>
      <c r="N15" s="10"/>
    </row>
    <row r="16" spans="1:14" ht="18">
      <c r="A16" s="40"/>
      <c r="B16" s="40"/>
      <c r="C16" s="40"/>
      <c r="D16" s="40"/>
      <c r="E16" s="40"/>
      <c r="F16" s="40"/>
      <c r="G16" s="40"/>
      <c r="H16" s="40"/>
      <c r="I16" s="10"/>
      <c r="J16" s="10"/>
      <c r="K16" s="10"/>
      <c r="L16" s="10"/>
      <c r="M16" s="10"/>
      <c r="N16" s="10"/>
    </row>
    <row r="17" spans="1:14" ht="18">
      <c r="A17" s="40"/>
      <c r="B17" s="40"/>
      <c r="C17" s="40"/>
      <c r="D17" s="40"/>
      <c r="E17" s="40"/>
      <c r="F17" s="40"/>
      <c r="G17" s="40"/>
      <c r="H17" s="40"/>
      <c r="I17" s="10"/>
      <c r="J17" s="10"/>
      <c r="K17" s="10"/>
      <c r="L17" s="10"/>
      <c r="M17" s="10"/>
      <c r="N17" s="10"/>
    </row>
    <row r="18" spans="1:14" ht="18">
      <c r="A18" s="40" t="s">
        <v>62</v>
      </c>
      <c r="B18" s="40"/>
      <c r="C18" s="40"/>
      <c r="D18" s="40"/>
      <c r="E18" s="40"/>
      <c r="F18" s="40"/>
      <c r="G18" s="40" t="s">
        <v>0</v>
      </c>
      <c r="H18" s="40"/>
      <c r="I18" s="10"/>
      <c r="J18" s="10"/>
      <c r="K18" s="10"/>
      <c r="L18" s="10"/>
      <c r="M18" s="10"/>
      <c r="N18" s="10"/>
    </row>
    <row r="19" spans="1:14" ht="18">
      <c r="A19" s="40"/>
      <c r="B19" s="40"/>
      <c r="C19" s="40"/>
      <c r="D19" s="40"/>
      <c r="E19" s="40"/>
      <c r="F19" s="40"/>
      <c r="G19" s="40"/>
      <c r="H19" s="40"/>
      <c r="I19" s="10"/>
      <c r="J19" s="10"/>
      <c r="K19" s="10"/>
      <c r="L19" s="10"/>
      <c r="M19" s="10"/>
      <c r="N19" s="10"/>
    </row>
    <row r="20" spans="1:14" ht="18">
      <c r="A20" s="40"/>
      <c r="B20" s="40"/>
      <c r="C20" s="40"/>
      <c r="D20" s="40"/>
      <c r="E20" s="40"/>
      <c r="F20" s="40"/>
      <c r="G20" s="40"/>
      <c r="H20" s="40"/>
      <c r="I20" s="10"/>
      <c r="J20" s="10"/>
      <c r="K20" s="10"/>
      <c r="L20" s="10"/>
      <c r="M20" s="10"/>
      <c r="N20" s="10"/>
    </row>
    <row r="21" spans="1:14" ht="18">
      <c r="A21" s="40" t="s">
        <v>73</v>
      </c>
      <c r="B21" s="40"/>
      <c r="C21" s="40"/>
      <c r="D21" s="40"/>
      <c r="E21" s="40"/>
      <c r="F21" s="40"/>
      <c r="G21" s="40" t="s">
        <v>0</v>
      </c>
      <c r="H21" s="40"/>
      <c r="I21" s="10"/>
      <c r="J21" s="10"/>
      <c r="K21" s="10"/>
      <c r="L21" s="10"/>
      <c r="M21" s="10"/>
      <c r="N21" s="10"/>
    </row>
    <row r="22" spans="1:14" ht="18">
      <c r="A22" s="40"/>
      <c r="B22" s="40"/>
      <c r="C22" s="40"/>
      <c r="D22" s="40"/>
      <c r="E22" s="40"/>
      <c r="F22" s="40"/>
      <c r="G22" s="40"/>
      <c r="H22" s="40"/>
      <c r="I22" s="10"/>
      <c r="J22" s="10"/>
      <c r="K22" s="10"/>
      <c r="L22" s="10"/>
      <c r="M22" s="10"/>
      <c r="N22" s="10"/>
    </row>
    <row r="23" spans="1:14" ht="18">
      <c r="A23" s="40"/>
      <c r="B23" s="40"/>
      <c r="C23" s="40"/>
      <c r="D23" s="40"/>
      <c r="E23" s="40"/>
      <c r="F23" s="40"/>
      <c r="G23" s="40"/>
      <c r="H23" s="40"/>
      <c r="I23" s="10"/>
      <c r="J23" s="10"/>
      <c r="K23" s="10"/>
      <c r="L23" s="10"/>
      <c r="M23" s="10"/>
      <c r="N23" s="10"/>
    </row>
    <row r="24" spans="1:14" ht="18">
      <c r="A24" s="40" t="s">
        <v>74</v>
      </c>
      <c r="B24" s="40"/>
      <c r="C24" s="40"/>
      <c r="D24" s="40"/>
      <c r="E24" s="40"/>
      <c r="F24" s="40"/>
      <c r="G24" s="40"/>
      <c r="H24" s="40"/>
      <c r="I24" s="10"/>
      <c r="J24" s="16" t="s">
        <v>59</v>
      </c>
      <c r="K24" s="10"/>
      <c r="L24" s="10"/>
      <c r="M24" s="10"/>
      <c r="N24" s="10"/>
    </row>
    <row r="25" spans="1:14" ht="18">
      <c r="A25" s="40"/>
      <c r="B25" s="40"/>
      <c r="C25" s="40"/>
      <c r="D25" s="40"/>
      <c r="E25" s="40"/>
      <c r="F25" s="40"/>
      <c r="G25" s="40"/>
      <c r="H25" s="40"/>
      <c r="I25" s="10"/>
      <c r="J25" s="10"/>
      <c r="K25" s="10"/>
      <c r="L25" s="10"/>
      <c r="M25" s="10"/>
      <c r="N25" s="10"/>
    </row>
    <row r="26" spans="1:14" ht="18">
      <c r="A26" s="40"/>
      <c r="B26" s="40"/>
      <c r="C26" s="40"/>
      <c r="D26" s="40"/>
      <c r="E26" s="40"/>
      <c r="F26" s="40"/>
      <c r="G26" s="40"/>
      <c r="H26" s="40"/>
      <c r="I26" s="10"/>
      <c r="J26" s="10"/>
      <c r="K26" s="10"/>
      <c r="L26" s="10"/>
      <c r="M26" s="10"/>
      <c r="N26" s="10"/>
    </row>
    <row r="27" spans="1:14" ht="18">
      <c r="A27" s="40"/>
      <c r="B27" s="40"/>
      <c r="C27" s="40"/>
      <c r="D27" s="40"/>
      <c r="E27" s="40"/>
      <c r="F27" s="40"/>
      <c r="G27" s="40"/>
      <c r="H27" s="40"/>
      <c r="I27" s="10"/>
      <c r="J27" s="10"/>
      <c r="K27" s="10"/>
      <c r="L27" s="10"/>
      <c r="M27" s="10"/>
      <c r="N27" s="10"/>
    </row>
    <row r="28" spans="1:14" ht="18">
      <c r="A28" s="40"/>
      <c r="B28" s="40"/>
      <c r="C28" s="40"/>
      <c r="D28" s="40"/>
      <c r="E28" s="40"/>
      <c r="F28" s="40"/>
      <c r="G28" s="40"/>
      <c r="H28" s="40"/>
      <c r="I28" s="10"/>
      <c r="J28" s="10"/>
      <c r="K28" s="10"/>
      <c r="L28" s="10"/>
      <c r="M28" s="10"/>
      <c r="N28" s="10"/>
    </row>
    <row r="29" spans="1:14" ht="18">
      <c r="A29" s="40"/>
      <c r="B29" s="40"/>
      <c r="C29" s="40"/>
      <c r="D29" s="40"/>
      <c r="E29" s="40"/>
      <c r="F29" s="40"/>
      <c r="G29" s="40"/>
      <c r="H29" s="40"/>
      <c r="I29" s="10"/>
      <c r="J29" s="10"/>
      <c r="K29" s="10"/>
      <c r="L29" s="10"/>
      <c r="M29" s="10"/>
      <c r="N29" s="10"/>
    </row>
    <row r="30" spans="1:14" ht="18">
      <c r="A30" s="40"/>
      <c r="B30" s="40" t="s">
        <v>65</v>
      </c>
      <c r="C30" s="40"/>
      <c r="D30" s="40"/>
      <c r="E30" s="41">
        <f>'Odovzdávajúci list'!D53</f>
        <v>10</v>
      </c>
      <c r="F30" s="41" t="s">
        <v>60</v>
      </c>
      <c r="G30" s="41">
        <f>'Odovzdávajúci list'!D54</f>
        <v>10</v>
      </c>
      <c r="H30" s="40"/>
      <c r="I30" s="10"/>
      <c r="J30" s="10"/>
      <c r="K30" s="10"/>
      <c r="L30" s="10"/>
      <c r="M30" s="10"/>
      <c r="N30" s="10"/>
    </row>
    <row r="31" spans="1:14" ht="18">
      <c r="A31" s="40"/>
      <c r="B31" s="40"/>
      <c r="C31" s="40"/>
      <c r="D31" s="40"/>
      <c r="E31" s="40"/>
      <c r="F31" s="40"/>
      <c r="G31" s="40"/>
      <c r="H31" s="40"/>
      <c r="I31" s="10"/>
      <c r="J31" s="10"/>
      <c r="K31" s="10"/>
      <c r="L31" s="10"/>
      <c r="M31" s="10"/>
      <c r="N31" s="10"/>
    </row>
    <row r="32" spans="1:14" ht="18">
      <c r="A32" s="40"/>
      <c r="B32" s="40" t="s">
        <v>48</v>
      </c>
      <c r="C32" s="40"/>
      <c r="D32" s="40"/>
      <c r="E32" s="40"/>
      <c r="F32" s="40">
        <f>'Odovzdávajúci list'!D46</f>
        <v>3</v>
      </c>
      <c r="G32" s="40"/>
      <c r="H32" s="40"/>
      <c r="I32" s="10"/>
      <c r="J32" s="10"/>
      <c r="K32" s="10"/>
      <c r="L32" s="10"/>
      <c r="M32" s="10"/>
      <c r="N32" s="10"/>
    </row>
    <row r="33" spans="1:14" ht="18">
      <c r="A33" s="40"/>
      <c r="B33" s="40"/>
      <c r="C33" s="40"/>
      <c r="D33" s="40"/>
      <c r="E33" s="40"/>
      <c r="F33" s="40"/>
      <c r="G33" s="40"/>
      <c r="H33" s="40"/>
      <c r="I33" s="10"/>
      <c r="J33" s="10"/>
      <c r="K33" s="10"/>
      <c r="L33" s="10"/>
      <c r="M33" s="10"/>
      <c r="N33" s="10"/>
    </row>
    <row r="34" spans="1:14" ht="18">
      <c r="A34" s="40"/>
      <c r="B34" s="40" t="s">
        <v>49</v>
      </c>
      <c r="C34" s="40"/>
      <c r="D34" s="40"/>
      <c r="E34" s="40"/>
      <c r="F34" s="40">
        <f>'Odovzdávajúci list'!D47</f>
        <v>3</v>
      </c>
      <c r="G34" s="40"/>
      <c r="H34" s="40"/>
      <c r="I34" s="10"/>
      <c r="J34" s="10"/>
      <c r="K34" s="10"/>
      <c r="L34" s="10"/>
      <c r="M34" s="10"/>
      <c r="N34" s="10"/>
    </row>
    <row r="35" spans="1:14" ht="18">
      <c r="A35" s="40"/>
      <c r="B35" s="40"/>
      <c r="C35" s="40"/>
      <c r="D35" s="40"/>
      <c r="E35" s="40"/>
      <c r="F35" s="40"/>
      <c r="G35" s="40"/>
      <c r="H35" s="40"/>
      <c r="I35" s="10"/>
      <c r="J35" s="10"/>
      <c r="K35" s="10"/>
      <c r="L35" s="10"/>
      <c r="M35" s="10"/>
      <c r="N35" s="10"/>
    </row>
    <row r="36" spans="1:14" ht="18">
      <c r="A36" s="40"/>
      <c r="B36" s="40" t="s">
        <v>50</v>
      </c>
      <c r="C36" s="40"/>
      <c r="D36" s="40"/>
      <c r="E36" s="40"/>
      <c r="F36" s="40">
        <f>'Odovzdávajúci list'!D48</f>
        <v>1</v>
      </c>
      <c r="G36" s="40"/>
      <c r="H36" s="40"/>
      <c r="I36" s="10"/>
      <c r="J36" s="10"/>
      <c r="K36" s="10"/>
      <c r="L36" s="10"/>
      <c r="M36" s="10"/>
      <c r="N36" s="10"/>
    </row>
    <row r="37" spans="1:14" ht="18">
      <c r="A37" s="40"/>
      <c r="B37" s="40"/>
      <c r="C37" s="40"/>
      <c r="D37" s="40"/>
      <c r="E37" s="40"/>
      <c r="F37" s="40"/>
      <c r="G37" s="40"/>
      <c r="H37" s="40"/>
      <c r="I37" s="10"/>
      <c r="J37" s="10"/>
      <c r="K37" s="10"/>
      <c r="L37" s="10"/>
      <c r="M37" s="10"/>
      <c r="N37" s="10"/>
    </row>
    <row r="38" spans="1:14" ht="18">
      <c r="A38" s="40"/>
      <c r="B38" s="40" t="s">
        <v>51</v>
      </c>
      <c r="C38" s="40"/>
      <c r="D38" s="40"/>
      <c r="E38" s="40"/>
      <c r="F38" s="40">
        <f>'Odovzdávajúci list'!D49</f>
        <v>2</v>
      </c>
      <c r="G38" s="40"/>
      <c r="H38" s="40"/>
      <c r="I38" s="10"/>
      <c r="J38" s="10"/>
      <c r="K38" s="10"/>
      <c r="L38" s="10"/>
      <c r="M38" s="10"/>
      <c r="N38" s="10"/>
    </row>
    <row r="39" spans="1:14" ht="18">
      <c r="A39" s="40"/>
      <c r="B39" s="40"/>
      <c r="C39" s="40"/>
      <c r="D39" s="40"/>
      <c r="E39" s="40"/>
      <c r="F39" s="40"/>
      <c r="G39" s="40"/>
      <c r="H39" s="40"/>
      <c r="I39" s="10"/>
      <c r="J39" s="10"/>
      <c r="K39" s="10"/>
      <c r="L39" s="10"/>
      <c r="M39" s="10"/>
      <c r="N39" s="10"/>
    </row>
    <row r="40" spans="1:14" ht="18">
      <c r="A40" s="40"/>
      <c r="B40" s="40" t="s">
        <v>52</v>
      </c>
      <c r="C40" s="40"/>
      <c r="D40" s="40"/>
      <c r="E40" s="40"/>
      <c r="F40" s="40">
        <f>'Odovzdávajúci list'!D50</f>
        <v>0</v>
      </c>
      <c r="G40" s="40"/>
      <c r="H40" s="40"/>
      <c r="I40" s="10"/>
      <c r="J40" s="10"/>
      <c r="K40" s="10"/>
      <c r="L40" s="10"/>
      <c r="M40" s="10"/>
      <c r="N40" s="10"/>
    </row>
    <row r="41" spans="1:14" ht="18">
      <c r="A41" s="40"/>
      <c r="B41" s="40"/>
      <c r="C41" s="40"/>
      <c r="D41" s="40"/>
      <c r="E41" s="40"/>
      <c r="F41" s="40"/>
      <c r="G41" s="40"/>
      <c r="H41" s="40"/>
      <c r="I41" s="10"/>
      <c r="J41" s="10"/>
      <c r="K41" s="10"/>
      <c r="L41" s="10"/>
      <c r="M41" s="10"/>
      <c r="N41" s="10"/>
    </row>
    <row r="42" spans="1:14" ht="18">
      <c r="A42" s="40"/>
      <c r="B42" s="40" t="s">
        <v>53</v>
      </c>
      <c r="C42" s="40"/>
      <c r="D42" s="40"/>
      <c r="E42" s="40"/>
      <c r="F42" s="40">
        <f>'Odovzdávajúci list'!D51</f>
        <v>1</v>
      </c>
      <c r="G42" s="40"/>
      <c r="H42" s="40"/>
      <c r="I42" s="10"/>
      <c r="J42" s="10"/>
      <c r="K42" s="10"/>
      <c r="L42" s="10"/>
      <c r="M42" s="10"/>
      <c r="N42" s="10"/>
    </row>
    <row r="43" spans="1:14" ht="18">
      <c r="A43" s="40"/>
      <c r="B43" s="40"/>
      <c r="C43" s="40"/>
      <c r="D43" s="40"/>
      <c r="E43" s="40"/>
      <c r="F43" s="40"/>
      <c r="G43" s="40"/>
      <c r="H43" s="40"/>
      <c r="I43" s="10"/>
      <c r="J43" s="10"/>
      <c r="K43" s="10"/>
      <c r="L43" s="10"/>
      <c r="M43" s="10"/>
      <c r="N43" s="10"/>
    </row>
    <row r="44" spans="1:14" ht="18">
      <c r="A44" s="40"/>
      <c r="B44" s="40" t="s">
        <v>61</v>
      </c>
      <c r="C44" s="40"/>
      <c r="D44" s="40"/>
      <c r="E44" s="40"/>
      <c r="F44" s="42">
        <f>'Odovzdávajúci list'!K53</f>
        <v>0.8411764705882353</v>
      </c>
      <c r="G44" s="40"/>
      <c r="H44" s="40"/>
      <c r="I44" s="38"/>
      <c r="J44" s="38"/>
      <c r="K44" s="38"/>
      <c r="L44" s="38"/>
      <c r="M44" s="38"/>
      <c r="N44" s="38"/>
    </row>
    <row r="45" spans="1:8" ht="18">
      <c r="A45" s="40"/>
      <c r="B45" s="40"/>
      <c r="C45" s="40"/>
      <c r="D45" s="40"/>
      <c r="E45" s="40"/>
      <c r="F45" s="40"/>
      <c r="G45" s="40"/>
      <c r="H45" s="40"/>
    </row>
    <row r="46" spans="1:8" ht="18">
      <c r="A46" s="40"/>
      <c r="B46" s="40"/>
      <c r="C46" s="40"/>
      <c r="D46" s="40"/>
      <c r="E46" s="40"/>
      <c r="F46" s="40"/>
      <c r="G46" s="40"/>
      <c r="H46" s="40"/>
    </row>
    <row r="47" spans="1:8" ht="18">
      <c r="A47" s="40"/>
      <c r="B47" s="40"/>
      <c r="C47" s="40"/>
      <c r="D47" s="40"/>
      <c r="E47" s="40"/>
      <c r="F47" s="40"/>
      <c r="G47" s="40"/>
      <c r="H47" s="40"/>
    </row>
    <row r="48" spans="1:9" ht="20.25">
      <c r="A48" s="40"/>
      <c r="B48" s="40"/>
      <c r="C48" s="40"/>
      <c r="D48" s="40"/>
      <c r="E48" s="40"/>
      <c r="F48" s="40"/>
      <c r="G48" s="40"/>
      <c r="H48" s="40"/>
      <c r="I48" s="9"/>
    </row>
    <row r="49" spans="1:9" ht="20.25">
      <c r="A49" s="40"/>
      <c r="B49" s="40"/>
      <c r="C49" s="40"/>
      <c r="D49" s="40"/>
      <c r="E49" s="40"/>
      <c r="F49" s="40"/>
      <c r="G49" s="40"/>
      <c r="H49" s="40"/>
      <c r="I49" s="9"/>
    </row>
    <row r="50" spans="1:9" ht="20.25">
      <c r="A50" s="40" t="s">
        <v>64</v>
      </c>
      <c r="B50" s="40"/>
      <c r="C50" s="40"/>
      <c r="D50" s="40"/>
      <c r="E50" s="40"/>
      <c r="F50" s="40"/>
      <c r="G50" s="40"/>
      <c r="H50" s="40"/>
      <c r="I50" s="9"/>
    </row>
    <row r="51" spans="1:8" ht="18">
      <c r="A51" s="40"/>
      <c r="B51" s="40"/>
      <c r="C51" s="40"/>
      <c r="D51" s="40"/>
      <c r="E51" s="40"/>
      <c r="F51" s="40"/>
      <c r="G51" s="40"/>
      <c r="H51" s="40"/>
    </row>
  </sheetData>
  <printOptions/>
  <pageMargins left="6.10236220472441" right="0.4330708661417323" top="0.57" bottom="0.708661417322834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Maske Notenverwaltung Execel</dc:title>
  <dc:subject/>
  <dc:creator>RS Vohenstrauß</dc:creator>
  <cp:keywords/>
  <dc:description/>
  <cp:lastModifiedBy>P.Šepík</cp:lastModifiedBy>
  <cp:lastPrinted>2000-09-21T08:44:25Z</cp:lastPrinted>
  <dcterms:created xsi:type="dcterms:W3CDTF">1997-07-22T16:09:16Z</dcterms:created>
  <dcterms:modified xsi:type="dcterms:W3CDTF">2000-11-27T09:14:45Z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